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ivotTables/pivotTable1.xml" ContentType="application/vnd.openxmlformats-officedocument.spreadsheetml.pivotTable+xml"/>
  <Override PartName="/xl/drawings/drawing2.xml" ContentType="application/vnd.openxmlformats-officedocument.drawing+xml"/>
  <Override PartName="/xl/tables/table1.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mc:AlternateContent xmlns:mc="http://schemas.openxmlformats.org/markup-compatibility/2006">
    <mc:Choice Requires="x15">
      <x15ac:absPath xmlns:x15ac="http://schemas.microsoft.com/office/spreadsheetml/2010/11/ac" url="https://ctmarmol-my.sharepoint.com/personal/pedro_lozano_ctmarmol_es/Documents/CTM_Proyectos/2025/24. Marmol Alicante - dogv - TRCOIN/02A. SOLICITUD_GESTION PRL/02. Ejecución/"/>
    </mc:Choice>
  </mc:AlternateContent>
  <xr:revisionPtr revIDLastSave="4371" documentId="11_F25DC773A252ABDACC104877215C790E5ADE58E6" xr6:coauthVersionLast="47" xr6:coauthVersionMax="47" xr10:uidLastSave="{25A43F81-AD4B-4DCA-A0AA-1C057C40A3D9}"/>
  <bookViews>
    <workbookView xWindow="28680" yWindow="-120" windowWidth="29040" windowHeight="15720" tabRatio="846" activeTab="6" xr2:uid="{00000000-000D-0000-FFFF-FFFF00000000}"/>
  </bookViews>
  <sheets>
    <sheet name="Portada" sheetId="1" r:id="rId1"/>
    <sheet name="ÍNDICE" sheetId="22" r:id="rId2"/>
    <sheet name="Datos_básicos" sheetId="4" r:id="rId3"/>
    <sheet name="Puestos_Áreas" sheetId="30" r:id="rId4"/>
    <sheet name="Resumen" sheetId="2" r:id="rId5"/>
    <sheet name="1. Organizacion PRL" sheetId="3" r:id="rId6"/>
    <sheet name="2. PRL_General" sheetId="8" r:id="rId7"/>
    <sheet name="3. Equipos de trabajo" sheetId="10" r:id="rId8"/>
    <sheet name="4. Lugares de trabajo" sheetId="11" r:id="rId9"/>
    <sheet name="5. EPIS" sheetId="12" r:id="rId10"/>
    <sheet name="6. Ruido" sheetId="13" r:id="rId11"/>
    <sheet name="7. Vibraciones" sheetId="14" r:id="rId12"/>
    <sheet name="8. S. Químicas" sheetId="15" r:id="rId13"/>
    <sheet name="9. A. Cancerígenos" sheetId="16" r:id="rId14"/>
    <sheet name="10. MMC" sheetId="17" r:id="rId15"/>
    <sheet name="11. Señalización" sheetId="18" r:id="rId16"/>
    <sheet name="12. Pantallas PVD" sheetId="19" r:id="rId17"/>
    <sheet name="13. ATEX" sheetId="20" r:id="rId18"/>
    <sheet name="14. ELÉCTRICO" sheetId="29" r:id="rId19"/>
    <sheet name="15. ALTURAS" sheetId="31" r:id="rId20"/>
    <sheet name="16. ACTIVIDADES MINERAS" sheetId="21" r:id="rId21"/>
    <sheet name="17. D.FACULTATIVA Y DSS" sheetId="23" r:id="rId22"/>
    <sheet name="18. ITC POLVO" sheetId="24" r:id="rId23"/>
    <sheet name="19. Seg. Personal" sheetId="25" r:id="rId24"/>
    <sheet name="20. Desarrollo labores" sheetId="26" r:id="rId25"/>
    <sheet name="21. Conformidad minería" sheetId="27" r:id="rId26"/>
    <sheet name="22. CAE" sheetId="28" r:id="rId27"/>
    <sheet name="Otros datos" sheetId="6" r:id="rId28"/>
  </sheets>
  <calcPr calcId="191029"/>
  <pivotCaches>
    <pivotCache cacheId="0" r:id="rId29"/>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5" i="2" l="1"/>
  <c r="H25" i="2"/>
  <c r="G25" i="2"/>
  <c r="E25" i="2"/>
  <c r="D25" i="2"/>
  <c r="C25" i="2"/>
  <c r="I24" i="2"/>
  <c r="H24" i="2"/>
  <c r="G24" i="2"/>
  <c r="E23" i="2"/>
  <c r="E24" i="2"/>
  <c r="D24" i="2"/>
  <c r="C24" i="2"/>
  <c r="I23" i="2"/>
  <c r="H23" i="2"/>
  <c r="G23" i="2"/>
  <c r="D23" i="2"/>
  <c r="C23" i="2"/>
  <c r="I22" i="2"/>
  <c r="H22" i="2"/>
  <c r="G22" i="2"/>
  <c r="E22" i="2"/>
  <c r="D22" i="2"/>
  <c r="C22" i="2"/>
  <c r="I21" i="2"/>
  <c r="H21" i="2"/>
  <c r="G21" i="2"/>
  <c r="E21" i="2"/>
  <c r="D21" i="2"/>
  <c r="C21" i="2"/>
  <c r="I20" i="2"/>
  <c r="H20" i="2"/>
  <c r="G20" i="2"/>
  <c r="E20" i="2"/>
  <c r="D20" i="2"/>
  <c r="C20" i="2"/>
  <c r="I19" i="2"/>
  <c r="H19" i="2"/>
  <c r="G19" i="2"/>
  <c r="E19" i="2"/>
  <c r="D19" i="2"/>
  <c r="C19" i="2"/>
  <c r="I18" i="2"/>
  <c r="H18" i="2"/>
  <c r="G18" i="2"/>
  <c r="E18" i="2"/>
  <c r="D18" i="2"/>
  <c r="C18" i="2"/>
  <c r="I17" i="2"/>
  <c r="H17" i="2"/>
  <c r="G17" i="2"/>
  <c r="J17" i="2" s="1"/>
  <c r="E17" i="2"/>
  <c r="D17" i="2"/>
  <c r="C17" i="2"/>
  <c r="I16" i="2"/>
  <c r="H16" i="2"/>
  <c r="G16" i="2"/>
  <c r="E16" i="2"/>
  <c r="D16" i="2"/>
  <c r="C16" i="2"/>
  <c r="C15" i="2"/>
  <c r="I15" i="2"/>
  <c r="H15" i="2"/>
  <c r="G15" i="2"/>
  <c r="E15" i="2"/>
  <c r="D15" i="2"/>
  <c r="I14" i="2"/>
  <c r="H14" i="2"/>
  <c r="G14" i="2"/>
  <c r="E14" i="2"/>
  <c r="D14" i="2"/>
  <c r="C14" i="2"/>
  <c r="I13" i="2"/>
  <c r="H13" i="2"/>
  <c r="G13" i="2"/>
  <c r="J13" i="2" s="1"/>
  <c r="E13" i="2"/>
  <c r="D13" i="2"/>
  <c r="C13" i="2"/>
  <c r="I12" i="2"/>
  <c r="H12" i="2"/>
  <c r="G12" i="2"/>
  <c r="E12" i="2"/>
  <c r="D12" i="2"/>
  <c r="C12" i="2"/>
  <c r="I11" i="2"/>
  <c r="H11" i="2"/>
  <c r="G11" i="2"/>
  <c r="J11" i="2" s="1"/>
  <c r="E11" i="2"/>
  <c r="D11" i="2"/>
  <c r="C11" i="2"/>
  <c r="I10" i="2"/>
  <c r="H10" i="2"/>
  <c r="G10" i="2"/>
  <c r="E10" i="2"/>
  <c r="D10" i="2"/>
  <c r="C10" i="2"/>
  <c r="I9" i="2"/>
  <c r="H9" i="2"/>
  <c r="G9" i="2"/>
  <c r="E9" i="2"/>
  <c r="D9" i="2"/>
  <c r="C9" i="2"/>
  <c r="I8" i="2"/>
  <c r="H8" i="2"/>
  <c r="G8" i="2"/>
  <c r="E8" i="2"/>
  <c r="D8" i="2"/>
  <c r="C8" i="2"/>
  <c r="I7" i="2"/>
  <c r="H7" i="2"/>
  <c r="G7" i="2"/>
  <c r="E7" i="2"/>
  <c r="D7" i="2"/>
  <c r="C7" i="2"/>
  <c r="I6" i="2"/>
  <c r="H6" i="2"/>
  <c r="G6" i="2"/>
  <c r="E6" i="2"/>
  <c r="D6" i="2"/>
  <c r="C6" i="2"/>
  <c r="I5" i="2"/>
  <c r="H5" i="2"/>
  <c r="G5" i="2"/>
  <c r="E5" i="2"/>
  <c r="D5" i="2"/>
  <c r="C5" i="2"/>
  <c r="C4" i="2"/>
  <c r="I4" i="2"/>
  <c r="H4" i="2"/>
  <c r="G4" i="2"/>
  <c r="E4" i="2"/>
  <c r="D4" i="2"/>
  <c r="F21" i="2" l="1"/>
  <c r="J23" i="2"/>
  <c r="J24" i="2"/>
  <c r="J9" i="2"/>
  <c r="J4" i="2"/>
  <c r="J6" i="2"/>
  <c r="J8" i="2"/>
  <c r="J10" i="2"/>
  <c r="J12" i="2"/>
  <c r="J14" i="2"/>
  <c r="J16" i="2"/>
  <c r="J18" i="2"/>
  <c r="J20" i="2"/>
  <c r="J22" i="2"/>
  <c r="J5" i="2"/>
  <c r="J7" i="2"/>
  <c r="J15" i="2"/>
  <c r="J19" i="2"/>
  <c r="J21" i="2"/>
  <c r="J25" i="2"/>
  <c r="F5" i="2"/>
  <c r="F16" i="2"/>
  <c r="F22" i="2"/>
  <c r="F25" i="2"/>
  <c r="F24" i="2"/>
  <c r="F23" i="2"/>
  <c r="F18" i="2"/>
  <c r="F17" i="2"/>
  <c r="F15" i="2"/>
  <c r="F14" i="2"/>
  <c r="F13" i="2"/>
  <c r="F12" i="2"/>
  <c r="F11" i="2"/>
  <c r="F10" i="2"/>
  <c r="F9" i="2"/>
  <c r="F8" i="2"/>
  <c r="F7" i="2"/>
  <c r="F6" i="2"/>
  <c r="F20" i="2"/>
  <c r="F19" i="2"/>
  <c r="F4" i="2"/>
</calcChain>
</file>

<file path=xl/sharedStrings.xml><?xml version="1.0" encoding="utf-8"?>
<sst xmlns="http://schemas.openxmlformats.org/spreadsheetml/2006/main" count="2006" uniqueCount="1176">
  <si>
    <t>AUDITORÍA INTERNA NO REGLAMENTARIA EN PRL: HERRAMIENTAS DE CONTROL EN LA INDUSTRIA DE LA PIEDRA NATURAL PARA UNA GESTIÓN EFICAZ</t>
  </si>
  <si>
    <t>La presente publicación se ha realizado en el marco de actuaciones relacionadas con la ejecución del proyecto solicitado por Mármol de Alicante. Asociación de la Comunidad Valenciana. RESOLUCIÓN de 27 de octubre de 2025, de la Dirección General de Trabajo, Cooperativismo y Seguridad Laboral, de concesión de las subvenciones convocadas por la Resolución de 23 de septiembre de 2025, de la Dirección General de Trabajo, Cooperativismo y Seguridad Laboral, por la que se convocan subvenciones en materia de colaboración institucional, a través de acciones sectoriales e intersectoriales mediante programas o actuaciones en materia de prevención de riesgos laborales en la Comunitat Valenciana, para el ejercicio 2025. Nº de expediente: TRCOIN/2024/13.</t>
  </si>
  <si>
    <t>Promueve:</t>
  </si>
  <si>
    <t>Asociación de la Comunidad Valenciana</t>
  </si>
  <si>
    <t>Subvenciona:</t>
  </si>
  <si>
    <t>Desarrollo técnico:</t>
  </si>
  <si>
    <t>Técnico del Dpto. de Seguridad y Salud laboral en CTM</t>
  </si>
  <si>
    <t>Técnico Superior de Prevención de Riesgos Laborales</t>
  </si>
  <si>
    <t>Dr. Francisco Hita López</t>
  </si>
  <si>
    <t>Responsable del Dpto. de Seguridad y Salud laboral en CTM</t>
  </si>
  <si>
    <t>Gerente de Mármol de Alicante. Asociación Comunidad Valenciana</t>
  </si>
  <si>
    <t xml:space="preserve">Autores: </t>
  </si>
  <si>
    <t>Dña. Encarni Abad</t>
  </si>
  <si>
    <t>D. Pedro Lozano del Amor</t>
  </si>
  <si>
    <t>Ítem de control</t>
  </si>
  <si>
    <t>ID</t>
  </si>
  <si>
    <t>Cumple</t>
  </si>
  <si>
    <t>Centro de trabajo:</t>
  </si>
  <si>
    <t>Área de trabajo:</t>
  </si>
  <si>
    <t>DATOS BÁSICOS DE PARTIDA</t>
  </si>
  <si>
    <t>Empresa:</t>
  </si>
  <si>
    <t>Dirección:</t>
  </si>
  <si>
    <t>Responsable del centro de trabajo:</t>
  </si>
  <si>
    <t>Observaciones/descripción de los trabajo:</t>
  </si>
  <si>
    <t>Evidencias/Observaciones</t>
  </si>
  <si>
    <t>Responsables de actuaciones (rellene los responsables para realizar de forma automática los campos)</t>
  </si>
  <si>
    <t>Nombre y apellidos/ ID</t>
  </si>
  <si>
    <t>Puesto o zona bajo responsabilidad</t>
  </si>
  <si>
    <t>Prioridad</t>
  </si>
  <si>
    <t>Fecha límite</t>
  </si>
  <si>
    <t>Riesgos</t>
  </si>
  <si>
    <t>Estado</t>
  </si>
  <si>
    <t>Adjuntos</t>
  </si>
  <si>
    <t>CHECK LIST SOBRE POLÍTICA Y ORGANIZACIÓN PREVENTIVA</t>
  </si>
  <si>
    <t>SÍ</t>
  </si>
  <si>
    <t>Baja</t>
  </si>
  <si>
    <t>Media</t>
  </si>
  <si>
    <t>Alta</t>
  </si>
  <si>
    <t>Muy Alta</t>
  </si>
  <si>
    <t>Ejeutar en los próximos meses</t>
  </si>
  <si>
    <t>Ejecutar en las próximas 2 semanas</t>
  </si>
  <si>
    <t>A ejecutar en los próximos 10 días</t>
  </si>
  <si>
    <t>A ejecutar de forma inmediata</t>
  </si>
  <si>
    <t>Existe política de PRL</t>
  </si>
  <si>
    <t>Muy alta</t>
  </si>
  <si>
    <t>En desarrollo</t>
  </si>
  <si>
    <t>Abierto</t>
  </si>
  <si>
    <t>Cerrado</t>
  </si>
  <si>
    <t>010 Caída de personas a distinto nivel</t>
  </si>
  <si>
    <t>020 Caída de personas al mismo nivel</t>
  </si>
  <si>
    <t>030 Caída de objetos por desplome o derrumbamiento</t>
  </si>
  <si>
    <t>040 Caída de objetos en manipulación</t>
  </si>
  <si>
    <t>050 Caída de objetos desprendidos</t>
  </si>
  <si>
    <t>060 Pisadas sobre objetos</t>
  </si>
  <si>
    <t>070 Choques contra objetos inmóviles</t>
  </si>
  <si>
    <t>080 Choques contra objetos móviles</t>
  </si>
  <si>
    <t>090 Golpes/cortes por objetos o herramientas</t>
  </si>
  <si>
    <t>100 Proyección de fragmentos o partículas</t>
  </si>
  <si>
    <t>110 Atrapamiento por o entre objetos</t>
  </si>
  <si>
    <t>120 Atrapamiento por vuelco de máquinas o vehículos</t>
  </si>
  <si>
    <t>130 Sobreesfuerzos</t>
  </si>
  <si>
    <t>140 Exposición a temperaturas ambientales extremas</t>
  </si>
  <si>
    <t>150 Contactos térmicos</t>
  </si>
  <si>
    <t>160 Contactos eléctricos directos</t>
  </si>
  <si>
    <t>162 Contactos eléctricos indirectos</t>
  </si>
  <si>
    <t>170 Exposición a sustancias nocivas o tóxicas</t>
  </si>
  <si>
    <t>180 Contacto con sustancias cáusticas y/o corrosivas</t>
  </si>
  <si>
    <t>190 Exposición a radiaciones</t>
  </si>
  <si>
    <t>200 Explosiones</t>
  </si>
  <si>
    <t>211 Incendios. Factores de inicio</t>
  </si>
  <si>
    <t>212 Incendios. Propagación</t>
  </si>
  <si>
    <t>213 Incendios. Medios de lucha</t>
  </si>
  <si>
    <t>220 Accidentes causados por seres vivos</t>
  </si>
  <si>
    <t>230 Atropellos o golpes con vehículos</t>
  </si>
  <si>
    <t>310 Exposición a contaminantes químicos</t>
  </si>
  <si>
    <t>320 Exposición a contaminantes biológicos</t>
  </si>
  <si>
    <t>330 Ruido</t>
  </si>
  <si>
    <t>340 Vibraciones</t>
  </si>
  <si>
    <t>350 Estrés térmico</t>
  </si>
  <si>
    <t>360 Radiaciones ionizantes</t>
  </si>
  <si>
    <t>370 Radiaciones no ionizantes</t>
  </si>
  <si>
    <t>380 Iluminación</t>
  </si>
  <si>
    <t>410 Física. Posición</t>
  </si>
  <si>
    <t>420 Física. Desplazamiento</t>
  </si>
  <si>
    <t>430 Física. Esfuerzo</t>
  </si>
  <si>
    <t>440 Física. Manejos de cargas</t>
  </si>
  <si>
    <t>450 Mental. Recepción de la información</t>
  </si>
  <si>
    <t>460 Mental. Tratamiento de la información</t>
  </si>
  <si>
    <t>470 Mental. Respuesta</t>
  </si>
  <si>
    <t>480 Fatiga crónica</t>
  </si>
  <si>
    <t>510 Contenido</t>
  </si>
  <si>
    <t>520 Monotonía</t>
  </si>
  <si>
    <t>530 Roles</t>
  </si>
  <si>
    <t>540 Autonomía</t>
  </si>
  <si>
    <t>550 Comunicaciones</t>
  </si>
  <si>
    <t>560 Relaciones</t>
  </si>
  <si>
    <t>570 Tiempo de trabajo</t>
  </si>
  <si>
    <t>La empresa dispone de una política de prevención de riesgos laborales aprobada y firmada por la dirección.</t>
  </si>
  <si>
    <t>La política preventiva está actualizada y se revisa periódicamente.</t>
  </si>
  <si>
    <t>La política es coherente con la actividad y los riesgos del sector (extracción, aserrado, transformación, expedición).</t>
  </si>
  <si>
    <t>La política preventiva se encuentra difundida y accesible para todos los trabajadores.</t>
  </si>
  <si>
    <t>La política incluye el compromiso de cumplimiento legal y de mejora continua del sistema.</t>
  </si>
  <si>
    <t>Se evidencia el liderazgo de la dirección en materia preventiva (reuniones, recursos, comunicación interna).</t>
  </si>
  <si>
    <t>La empresa ha determinado su modalidad organizativa preventiva (servicio de prevención propio, ajeno o mixto) conforme al RD 39/1997.</t>
  </si>
  <si>
    <t>Existe documentación acreditativa del contrato o concierto con el servicio de prevención ajeno (si aplica).</t>
  </si>
  <si>
    <t>Están definidas las funciones, responsabilidades y niveles jerárquicos en materia preventiva.</t>
  </si>
  <si>
    <t>Existe organigrama preventivo actualizado (incluyendo Dirección Facultativa si aplica).</t>
  </si>
  <si>
    <t>La Dirección Facultativa está designada por escrito y cumple los requisitos de la ITC 02.0.01.</t>
  </si>
  <si>
    <t>Se ha designado formalmente a los trabajadores designados o responsables de área en prevención.</t>
  </si>
  <si>
    <t>La empresa dispone de delegados de prevención o comité de seguridad y salud (según tamaño de plantilla).</t>
  </si>
  <si>
    <t>Se celebran reuniones periódicas de seguridad y salud con registro de actas.</t>
  </si>
  <si>
    <t>Se mantiene una comunicación eficaz entre la dirección, mandos intermedios y trabajadores en materia preventiva.</t>
  </si>
  <si>
    <t>Política y organización preventiva</t>
  </si>
  <si>
    <t>Organización de la prevención</t>
  </si>
  <si>
    <t>Recursos preventivos</t>
  </si>
  <si>
    <t>NO</t>
  </si>
  <si>
    <t>N/A</t>
  </si>
  <si>
    <t>Planificación y control</t>
  </si>
  <si>
    <t>Comunicación y participación</t>
  </si>
  <si>
    <t>Los mandos intermedios incluyen la seguridad en su planificación y supervisión diaria.</t>
  </si>
  <si>
    <t>Las decisiones de compra, contratación o planificación consideran criterios de seguridad y salud.</t>
  </si>
  <si>
    <t>Integración de la prevención</t>
  </si>
  <si>
    <t>Temática</t>
  </si>
  <si>
    <t>% CUMPLE</t>
  </si>
  <si>
    <t>Se dispone de recursos materiales y humanos suficientes para la gestión preventiva.</t>
  </si>
  <si>
    <t>Los recursos preventivos están designados por escrito y conocen sus funciones.</t>
  </si>
  <si>
    <t>Se dispone de los equipos y medios técnicos necesarios para la vigilancia de la salud y el control ambiental (mediciones de polvo, ruido, vibraciones, etc.).</t>
  </si>
  <si>
    <t>La planificación preventiva anual está elaborada, actualizada y firmada por la dirección.</t>
  </si>
  <si>
    <t>La planificación incluye objetivos, responsables, plazos y recursos asignados.</t>
  </si>
  <si>
    <t>Se realiza un seguimiento del cumplimiento de la planificación mediante registros o indicadores.</t>
  </si>
  <si>
    <t>Existen acciones correctoras documentadas derivadas de evaluaciones o autochequeos anteriores.</t>
  </si>
  <si>
    <t>Se mantiene un registro actualizado de accidentes, incidentes y medidas preventivas aplicadas.</t>
  </si>
  <si>
    <t>Se efectúan revisiones periódicas del sistema de gestión preventiva con evidencia documental.</t>
  </si>
  <si>
    <t>Se garantiza la participación activa de los trabajadores en materia de prevención (consultas, propuestas, sugerencias).</t>
  </si>
  <si>
    <t>Se dispone de canales de comunicación interna para informar sobre riesgos, medidas y resultados preventivos.</t>
  </si>
  <si>
    <t>Se evidencia la difusión de procedimientos y normas internas de seguridad a todo el personal.</t>
  </si>
  <si>
    <t>Se comunican de forma eficaz los cambios en procesos o medidas preventivas.</t>
  </si>
  <si>
    <t>Se promueve la cultura preventiva mediante campañas internas, formación o reuniones específicas.</t>
  </si>
  <si>
    <t>La prevención está integrada en todos los niveles jerárquicos de la empresa.</t>
  </si>
  <si>
    <t>Se valora el desempeño preventivo dentro de la gestión del personal.</t>
  </si>
  <si>
    <t>Se aplica el principio de mejora continua en la revisión del sistema.</t>
  </si>
  <si>
    <t>Responsable</t>
  </si>
  <si>
    <t>005 - Fulanito Méndez Méndez</t>
  </si>
  <si>
    <t>Revisado</t>
  </si>
  <si>
    <t>ESTADOS ABIERTOS</t>
  </si>
  <si>
    <t>ESTADOS CERRADOS</t>
  </si>
  <si>
    <t>ESTADOS EN DESARROLLO</t>
  </si>
  <si>
    <t>RESUMEN DE AUTODIAGNOSTICO</t>
  </si>
  <si>
    <t>Etiquetas de fila</t>
  </si>
  <si>
    <t>Total general</t>
  </si>
  <si>
    <t>CUMPLE</t>
  </si>
  <si>
    <t>NO CUMPLE</t>
  </si>
  <si>
    <t>Botón derecho "Vínculo"</t>
  </si>
  <si>
    <t>Suma de NO CUMPLE</t>
  </si>
  <si>
    <t>Principios generales de la acción preventiva (Arts. 14 a 19)</t>
  </si>
  <si>
    <t>Organización de la actividad preventiva</t>
  </si>
  <si>
    <t>Evaluación de riesgos y planificación preventiva</t>
  </si>
  <si>
    <t>Formación, información y consulta de los trabajadores</t>
  </si>
  <si>
    <t>Vigilancia de la salud</t>
  </si>
  <si>
    <t>Coordinación de actividades empresariales (CAE)</t>
  </si>
  <si>
    <t>Equipos, instalaciones y mantenimiento preventivo</t>
  </si>
  <si>
    <t>Auditoría y revisión del sistema preventivo</t>
  </si>
  <si>
    <t>Documentación y trazabilidad preventiva</t>
  </si>
  <si>
    <t>CHECK LIST SOBRE EL CUMPLIMIENTO DE LA LEY DE PRL Y REGLAMENTO DE LOS SERVICIOS DE PREVENCIÓN</t>
  </si>
  <si>
    <r>
      <t xml:space="preserve">Se dispone de una evaluación de riesgos laborales actualizada y adaptada a los puestos y tareas reales. </t>
    </r>
    <r>
      <rPr>
        <sz val="11"/>
        <color theme="1"/>
        <rFont val="Aptos"/>
        <family val="2"/>
      </rPr>
      <t>Art. 16 LPRL / Arts. 3 y 4 RD 39/1997</t>
    </r>
  </si>
  <si>
    <r>
      <t>Se ha elaborado una planificación de la actividad preventiva con medidas técnicas, organizativas y formativas, disponiendo de recursos, presupuestos, responsable y fecha de planificación.</t>
    </r>
    <r>
      <rPr>
        <sz val="11"/>
        <color theme="1"/>
        <rFont val="Aptos"/>
        <family val="2"/>
      </rPr>
      <t xml:space="preserve"> Art. 16.2 LPRL / Art. 5 RD 39/1997</t>
    </r>
  </si>
  <si>
    <r>
      <t xml:space="preserve">Se realiza un seguimiento periódico de la eficacia de las medidas preventivas. </t>
    </r>
    <r>
      <rPr>
        <sz val="11"/>
        <color theme="1"/>
        <rFont val="Aptos"/>
        <family val="2"/>
      </rPr>
      <t>Art. 16.2.b LPRL / Art. 6 RD 39/1997</t>
    </r>
  </si>
  <si>
    <r>
      <t xml:space="preserve">La empresa dispone de un procedimiento documentado para la revisión de riesgos en caso de accidentes o cambios de proceso. </t>
    </r>
    <r>
      <rPr>
        <sz val="11"/>
        <color theme="1"/>
        <rFont val="Aptos"/>
        <family val="2"/>
      </rPr>
      <t>Art. 16.2.c LPRL / Art. 6 RD 39/1997</t>
    </r>
  </si>
  <si>
    <r>
      <t xml:space="preserve">El sistema preventivo se evalúa periódicamente mediante auditorías internas o externas. (Obligatorio en caso de Servicio de Prevención Prropio o Mancomunado). </t>
    </r>
    <r>
      <rPr>
        <sz val="11"/>
        <color theme="1"/>
        <rFont val="Aptos"/>
        <family val="2"/>
      </rPr>
      <t>Art. 30.6 LPRL / Arts. 29–31 RD 39/1997</t>
    </r>
  </si>
  <si>
    <r>
      <t xml:space="preserve">EXPLOTACIÓN MINERA. Se dispone del Documento sobre Seguridad y Salud (DSS), si la actividad incluye explotación minera. </t>
    </r>
    <r>
      <rPr>
        <sz val="11"/>
        <color theme="1"/>
        <rFont val="Aptos"/>
        <family val="2"/>
      </rPr>
      <t>Art. 14 y 16 LPRL / ITC 02.1.01 (Orden ITC/101/2006 y Orden TED/252/2020)</t>
    </r>
  </si>
  <si>
    <r>
      <t xml:space="preserve">El servicio de prevención (propio o ajeno) realiza sus funciones en las cuatro especialidades: seguridad, higiene, ergonomía/psicosociología y vigilancia de la salud. </t>
    </r>
    <r>
      <rPr>
        <sz val="11"/>
        <color theme="1"/>
        <rFont val="Aptos"/>
        <family val="2"/>
      </rPr>
      <t>Art. 31.3 LPRL / Art. 34 RD 39/1997</t>
    </r>
  </si>
  <si>
    <r>
      <t xml:space="preserve">La evaluación de riesgos cubre todas las áreas: extracción, taller, mantenimiento, carga, oficinas. </t>
    </r>
    <r>
      <rPr>
        <sz val="11"/>
        <color theme="1"/>
        <rFont val="Aptos"/>
        <family val="2"/>
      </rPr>
      <t>Art. 16 LPRL / Art. 3 RD 39/1997</t>
    </r>
  </si>
  <si>
    <r>
      <t xml:space="preserve">Las evaluaciones están firmadas por técnico competente y revisadas periódicamente. </t>
    </r>
    <r>
      <rPr>
        <sz val="11"/>
        <color theme="1"/>
        <rFont val="Aptos"/>
        <family val="2"/>
      </rPr>
      <t>Art. 16.2 LPRL / Art. 8 RD 39/1997</t>
    </r>
  </si>
  <si>
    <r>
      <t xml:space="preserve">Se registran las acciones correctoras y preventivas y su grado de cumplimiento. </t>
    </r>
    <r>
      <rPr>
        <sz val="11"/>
        <color theme="1"/>
        <rFont val="Aptos"/>
        <family val="2"/>
      </rPr>
      <t>Art. 16.2.b LPRL / Art. 5 RD 39/1997</t>
    </r>
  </si>
  <si>
    <r>
      <t xml:space="preserve">Se revisa la evaluación tras accidentes, cambios tecnológicos o modificaciones en el proceso productivo. </t>
    </r>
    <r>
      <rPr>
        <sz val="11"/>
        <color theme="1"/>
        <rFont val="Aptos"/>
        <family val="2"/>
      </rPr>
      <t>Art. 16.2.c LPRL</t>
    </r>
  </si>
  <si>
    <r>
      <t>Todo el personal ha recibido información comprensible sobre los riesgos y medidas de su puesto.</t>
    </r>
    <r>
      <rPr>
        <sz val="11"/>
        <color theme="1"/>
        <rFont val="Aptos"/>
        <family val="2"/>
      </rPr>
      <t xml:space="preserve"> Art. 18.1 LPRL</t>
    </r>
  </si>
  <si>
    <r>
      <t>Se dispone de registros de entrega de información a cada trabajador.</t>
    </r>
    <r>
      <rPr>
        <sz val="11"/>
        <color theme="1"/>
        <rFont val="Aptos"/>
        <family val="2"/>
      </rPr>
      <t xml:space="preserve"> Art. 18.2 LPRL</t>
    </r>
  </si>
  <si>
    <r>
      <t xml:space="preserve">Todo el personal ha recibido formación sobre los riesgos y medidas de su puesto. </t>
    </r>
    <r>
      <rPr>
        <sz val="11"/>
        <color theme="1"/>
        <rFont val="Aptos"/>
        <family val="2"/>
      </rPr>
      <t>Art. 19.1 LPRL</t>
    </r>
  </si>
  <si>
    <r>
      <t xml:space="preserve">Se dispone de registros de formación a cada trabajador. </t>
    </r>
    <r>
      <rPr>
        <sz val="11"/>
        <color theme="1"/>
        <rFont val="Aptos"/>
        <family val="2"/>
      </rPr>
      <t>Art. 19.2 LPRL / Art. 8 RD 39/1997</t>
    </r>
  </si>
  <si>
    <r>
      <t xml:space="preserve">Se imparte formación inicial, periódica y ante cambios de función, maquinaria o tecnología. </t>
    </r>
    <r>
      <rPr>
        <sz val="11"/>
        <color theme="1"/>
        <rFont val="Aptos"/>
        <family val="2"/>
      </rPr>
      <t>Art. 19.1 LPRL</t>
    </r>
  </si>
  <si>
    <r>
      <t xml:space="preserve">La formación en PRL es específica, práctica y adaptada al puesto (ITC 02.1.02 y Orden ITC/1316/2008). </t>
    </r>
    <r>
      <rPr>
        <sz val="11"/>
        <color theme="1"/>
        <rFont val="Aptos"/>
        <family val="2"/>
      </rPr>
      <t xml:space="preserve">Art. 19.1 LPRL / Art. 10 RD 39/1997 / </t>
    </r>
    <r>
      <rPr>
        <b/>
        <sz val="11"/>
        <color theme="1"/>
        <rFont val="Aptos"/>
        <family val="2"/>
      </rPr>
      <t>ITC 02.1.02 del RGNBSM</t>
    </r>
  </si>
  <si>
    <r>
      <t xml:space="preserve">Existen delegados de prevención o comité de seguridad y salud, según el tamaño de la empresa. </t>
    </r>
    <r>
      <rPr>
        <sz val="11"/>
        <color theme="1"/>
        <rFont val="Aptos"/>
        <family val="2"/>
      </rPr>
      <t>Arts. 34–38 LPRL</t>
    </r>
  </si>
  <si>
    <r>
      <t xml:space="preserve">Se realizan reuniones de seguridad con registro de actas y seguimiento de acuerdos. </t>
    </r>
    <r>
      <rPr>
        <sz val="11"/>
        <color theme="1"/>
        <rFont val="Aptos"/>
        <family val="2"/>
      </rPr>
      <t>Art. 38.2 LPRL</t>
    </r>
  </si>
  <si>
    <r>
      <t xml:space="preserve">Se garantiza la consulta y participación de los trabajadores en materia preventiva. </t>
    </r>
    <r>
      <rPr>
        <sz val="11"/>
        <color theme="1"/>
        <rFont val="Aptos"/>
        <family val="2"/>
      </rPr>
      <t>Arts. 33–36 LPRL</t>
    </r>
  </si>
  <si>
    <r>
      <t>Se realiza la vigilancia de la salud a todo el personal de acuerdo a los protoclos específicos según aplique, en función del puesto.</t>
    </r>
    <r>
      <rPr>
        <sz val="11"/>
        <color theme="1"/>
        <rFont val="Aptos"/>
        <family val="2"/>
      </rPr>
      <t xml:space="preserve"> Art. 22.1 LPRL / Art. 37 RD 39/1997</t>
    </r>
  </si>
  <si>
    <r>
      <t xml:space="preserve">Se dispone de informes colectivos anónimos y seguimiento de aptitudes. </t>
    </r>
    <r>
      <rPr>
        <sz val="11"/>
        <color theme="1"/>
        <rFont val="Aptos"/>
        <family val="2"/>
      </rPr>
      <t>Art. 22.2 LPRL / Art. 37 RD 39/1997</t>
    </r>
  </si>
  <si>
    <r>
      <t xml:space="preserve">Se identifican trabajadores especialmente sensibles (art. 25 LPRL) y se adoptan medidas específicas. </t>
    </r>
    <r>
      <rPr>
        <sz val="11"/>
        <color theme="1"/>
        <rFont val="Aptos"/>
        <family val="2"/>
      </rPr>
      <t>Art. 25 LPRL</t>
    </r>
  </si>
  <si>
    <r>
      <t>Se dispone de procedimiento de coordinación CAE documentado.</t>
    </r>
    <r>
      <rPr>
        <sz val="11"/>
        <color theme="1"/>
        <rFont val="Aptos"/>
        <family val="2"/>
      </rPr>
      <t xml:space="preserve"> Art. 24 LPRL / RD 171/2004</t>
    </r>
  </si>
  <si>
    <r>
      <t xml:space="preserve">Se exige documentación preventiva a contratistas y subcontratistas antes del acceso (evaluaciones, formaciones, EPIs, aptitudes médicas). </t>
    </r>
    <r>
      <rPr>
        <sz val="11"/>
        <color theme="1"/>
        <rFont val="Aptos"/>
        <family val="2"/>
      </rPr>
      <t>Art. 24 LPRL / Art. 3 RD 171/2004</t>
    </r>
  </si>
  <si>
    <r>
      <t xml:space="preserve">Se mantienen actualizados los registros de CAE y se realizan reuniones de coordinación cuando concurren empresas. </t>
    </r>
    <r>
      <rPr>
        <sz val="11"/>
        <color theme="1"/>
        <rFont val="Aptos"/>
        <family val="2"/>
      </rPr>
      <t>Art. 24 LPRL / Art. 4 RD 171/2004</t>
    </r>
  </si>
  <si>
    <r>
      <t xml:space="preserve">Se verifica la compatibilidad de medidas preventivas entre las distintas empresas concurrentes. </t>
    </r>
    <r>
      <rPr>
        <sz val="11"/>
        <color theme="1"/>
        <rFont val="Aptos"/>
        <family val="2"/>
      </rPr>
      <t>Art. 24.2 LPRL</t>
    </r>
  </si>
  <si>
    <r>
      <t xml:space="preserve">Todos los equipos de trabajo tienen marcado CE, de tipo o según se requiera así, como manual de instrucciones en español. </t>
    </r>
    <r>
      <rPr>
        <sz val="11"/>
        <color theme="1"/>
        <rFont val="Aptos"/>
        <family val="2"/>
      </rPr>
      <t>Art. 17 LPRL / RD 1215/1997</t>
    </r>
  </si>
  <si>
    <r>
      <t xml:space="preserve">Se dispone de registros de revisiones y mantenimientos de maquinaria, herramientas y grúas. </t>
    </r>
    <r>
      <rPr>
        <sz val="11"/>
        <color theme="1"/>
        <rFont val="Aptos"/>
        <family val="2"/>
      </rPr>
      <t>Art. 17.2 LPRL / RD 1215/1997</t>
    </r>
  </si>
  <si>
    <r>
      <t xml:space="preserve">Se usan los EPIs adecuados, entregados con registro y formación. </t>
    </r>
    <r>
      <rPr>
        <sz val="11"/>
        <color theme="1"/>
        <rFont val="Aptos"/>
        <family val="2"/>
      </rPr>
      <t>Art. 17.2 LPRL / RD 773/1997</t>
    </r>
  </si>
  <si>
    <r>
      <t xml:space="preserve">Se prioriza la protección colectiva: captadores de polvo, aspiraciones, barreras, señalización. </t>
    </r>
    <r>
      <rPr>
        <sz val="11"/>
        <color theme="1"/>
        <rFont val="Aptos"/>
        <family val="2"/>
      </rPr>
      <t>Art. 15.1.f LPRL</t>
    </r>
  </si>
  <si>
    <r>
      <t xml:space="preserve">El personal de mantenimiento dispone de instrucciones seguras de trabajo y bloqueo-etiquetado (LOTO). </t>
    </r>
    <r>
      <rPr>
        <sz val="11"/>
        <color theme="1"/>
        <rFont val="Aptos"/>
        <family val="2"/>
      </rPr>
      <t>Art. 16.2 LPRL / RD 1215/1997</t>
    </r>
  </si>
  <si>
    <r>
      <t xml:space="preserve">Se designan y forman los equipos de intervención y primeros auxilios. </t>
    </r>
    <r>
      <rPr>
        <sz val="11"/>
        <color theme="1"/>
        <rFont val="Aptos"/>
        <family val="2"/>
      </rPr>
      <t>Art. 20.2 LPRL</t>
    </r>
  </si>
  <si>
    <r>
      <t>Se efectúan simulacros periódicos y se documentan los resultados.</t>
    </r>
    <r>
      <rPr>
        <sz val="11"/>
        <color theme="1"/>
        <rFont val="Aptos"/>
        <family val="2"/>
      </rPr>
      <t xml:space="preserve"> Art. 20.3 LPRL</t>
    </r>
  </si>
  <si>
    <r>
      <t xml:space="preserve">Se dispone de botiquines, extintores y señalización revisados y mantenidos. </t>
    </r>
    <r>
      <rPr>
        <sz val="11"/>
        <color theme="1"/>
        <rFont val="Aptos"/>
        <family val="2"/>
      </rPr>
      <t>Art. 20.4 LPRL / RD 486/1997</t>
    </r>
  </si>
  <si>
    <r>
      <t xml:space="preserve">La empresa realiza auditorías externas de su sistema de prevención cuando la modalidad lo requiere. </t>
    </r>
    <r>
      <rPr>
        <sz val="11"/>
        <color theme="1"/>
        <rFont val="Aptos"/>
        <family val="2"/>
      </rPr>
      <t>Art. 30.6 LPRL / Arts. 29–31 RD 39/1997</t>
    </r>
  </si>
  <si>
    <r>
      <t xml:space="preserve">Se conservan los informes de auditoría y planes de acción correctora. </t>
    </r>
    <r>
      <rPr>
        <sz val="11"/>
        <color theme="1"/>
        <rFont val="Aptos"/>
        <family val="2"/>
      </rPr>
      <t>Art. 30.6 LPRL / Art. 31 RD 39/1997</t>
    </r>
  </si>
  <si>
    <r>
      <t xml:space="preserve">La dirección realiza una revisión anual del sistema (política, objetivos, resultados, recursos). </t>
    </r>
    <r>
      <rPr>
        <sz val="11"/>
        <color theme="1"/>
        <rFont val="Aptos"/>
        <family val="2"/>
      </rPr>
      <t>Art. 14 y 16 LPRL / Art. 31 RD 39/1997</t>
    </r>
  </si>
  <si>
    <r>
      <t xml:space="preserve">Se evidencian mejoras derivadas de auditorías o autochequeos anteriores. </t>
    </r>
    <r>
      <rPr>
        <sz val="11"/>
        <color theme="1"/>
        <rFont val="Aptos"/>
        <family val="2"/>
      </rPr>
      <t>Art. 14 y 16 LPRL</t>
    </r>
  </si>
  <si>
    <r>
      <t xml:space="preserve">Se dispone de toda la documentación preventiva exigida: Evaluaciones de riesgos, Planificación preventiva, Formación e información, Vigilancia de la salud, Planes de emergencia, Registros de mantenimiento, Auditorías y CAE. </t>
    </r>
    <r>
      <rPr>
        <sz val="11"/>
        <color theme="1"/>
        <rFont val="Aptos"/>
        <family val="2"/>
      </rPr>
      <t>Art. 23 LPRL / Art. 7 RD 39/1997</t>
    </r>
  </si>
  <si>
    <r>
      <t xml:space="preserve">La documentación está actualizada, firmada y disponible para la autoridad laboral o sanitaria. </t>
    </r>
    <r>
      <rPr>
        <sz val="11"/>
        <color theme="1"/>
        <rFont val="Aptos"/>
        <family val="2"/>
      </rPr>
      <t>Art. 23.2 LPRL</t>
    </r>
  </si>
  <si>
    <r>
      <t xml:space="preserve">Existe un sistema de archivo y custodia (físico o digital) con control de versiones. </t>
    </r>
    <r>
      <rPr>
        <sz val="11"/>
        <color theme="1"/>
        <rFont val="Aptos"/>
        <family val="2"/>
      </rPr>
      <t>Art. 23.1 LPRL</t>
    </r>
  </si>
  <si>
    <t>CHECK LIST SOBRE EQUIPOS DE TRABAJO</t>
  </si>
  <si>
    <t>Acciones correctoras</t>
  </si>
  <si>
    <t>Acciones Correctoras</t>
  </si>
  <si>
    <t>Acciones correcotaras</t>
  </si>
  <si>
    <r>
      <t xml:space="preserve">Se verifica antes de su puesta en servicio que los equipos de trabajo cumplen los requisitos mínimos de seguridad establecidos en el Anexo I del RD 1215/1997.
</t>
    </r>
    <r>
      <rPr>
        <sz val="11"/>
        <color theme="1"/>
        <rFont val="Aptos"/>
        <family val="2"/>
      </rPr>
      <t>(Art. 3.2 RD 1215/1997)</t>
    </r>
  </si>
  <si>
    <t>Disposiciones generales</t>
  </si>
  <si>
    <r>
      <t xml:space="preserve">Los equipos de trabajo disponen de marcado CE, declaración de conformidad y manual de instrucciones en castellano entregado por el fabricante.
</t>
    </r>
    <r>
      <rPr>
        <sz val="11"/>
        <color theme="1"/>
        <rFont val="Calibri"/>
        <family val="2"/>
        <scheme val="minor"/>
      </rPr>
      <t>(Art. 3.3 RD 1215/1997 y Art. 41 LPRL)</t>
    </r>
  </si>
  <si>
    <r>
      <t xml:space="preserve">Se garantiza que los equipos de trabajo se mantienen en condiciones seguras mediante revisiones, comprobaciones e inspecciones periódicas documentadas.
</t>
    </r>
    <r>
      <rPr>
        <sz val="11"/>
        <color theme="1"/>
        <rFont val="Calibri"/>
        <family val="2"/>
        <scheme val="minor"/>
      </rPr>
      <t>(Art. 3.4 y Art. 4.1 RD 1215/1997)</t>
    </r>
  </si>
  <si>
    <t>Realizar un check list por equipo de trabajo o conjunto de equipos de trabajo.</t>
  </si>
  <si>
    <t>EQUIPOS DE TRABAJO / CONJUNTO DE EQUIPOS DE TRABAJO:</t>
  </si>
  <si>
    <t>Disposiciones generales y obligaciones</t>
  </si>
  <si>
    <t>Mantenimiento</t>
  </si>
  <si>
    <t>ID:</t>
  </si>
  <si>
    <t>Nº DE SERIE</t>
  </si>
  <si>
    <t>ÁREA:</t>
  </si>
  <si>
    <t>IDENTIFICACIÓN DEL CONJUNTO (EN SU CASO)</t>
  </si>
  <si>
    <t>En caso de el equipo estaen la explotación minera o en un establecimiento de beneficio (aplica RGNBSM) debe de cumplimentar el Chechk list nº X</t>
  </si>
  <si>
    <r>
      <t xml:space="preserve">Se garantiza que los equipos se mantienen en condiciones seguras mediante revisiones, comprobaciones e inspecciones periódicas documentadas.
</t>
    </r>
    <r>
      <rPr>
        <sz val="11"/>
        <color theme="1"/>
        <rFont val="Aptos"/>
        <family val="2"/>
      </rPr>
      <t>(Art. 4.1 RD 1215/1997)</t>
    </r>
  </si>
  <si>
    <t>Formación e información</t>
  </si>
  <si>
    <r>
      <rPr>
        <b/>
        <sz val="11"/>
        <color theme="1"/>
        <rFont val="Aptos"/>
        <family val="2"/>
      </rPr>
      <t>Las operaciones de mantenimiento se realizan conforme a las instrucciones del fabricante y por personal cualificado.</t>
    </r>
    <r>
      <rPr>
        <sz val="11"/>
        <color theme="1"/>
        <rFont val="Aptos"/>
        <family val="2"/>
      </rPr>
      <t xml:space="preserve">
(Art. 4.2 RD 1215/1997)</t>
    </r>
  </si>
  <si>
    <r>
      <rPr>
        <b/>
        <sz val="11"/>
        <color theme="1"/>
        <rFont val="Aptos"/>
        <family val="2"/>
      </rPr>
      <t>Los resultados de las revisiones, inspecciones y reparaciones se registran documentalmente .</t>
    </r>
    <r>
      <rPr>
        <sz val="11"/>
        <color theme="1"/>
        <rFont val="Aptos"/>
        <family val="2"/>
      </rPr>
      <t xml:space="preserve">
(Art. 4.3 RD 1215/1997)</t>
    </r>
  </si>
  <si>
    <r>
      <t xml:space="preserve">Cuando un equipo de trabajo sufre modificaciones o reparaciones relevantes, se verifica nuevamente que cumple las condiciones de seguridad exigidas antes de su utilización.
</t>
    </r>
    <r>
      <rPr>
        <sz val="11"/>
        <color theme="1"/>
        <rFont val="Aptos"/>
        <family val="2"/>
      </rPr>
      <t>(Art. 4.4 RD 1215/1997)</t>
    </r>
  </si>
  <si>
    <r>
      <t xml:space="preserve">Esxisten procedimientos específicos para la consignación adecuada de los equipos
</t>
    </r>
    <r>
      <rPr>
        <sz val="11"/>
        <color theme="1"/>
        <rFont val="Aptos"/>
        <family val="2"/>
      </rPr>
      <t>(Art. 5 RD 1215/1997)</t>
    </r>
  </si>
  <si>
    <r>
      <t xml:space="preserve">El personal de mantenimiento y operación dispone de formación documentada sobre bloqueo, consignación y procedimientos seguros.
</t>
    </r>
    <r>
      <rPr>
        <sz val="11"/>
        <color theme="1"/>
        <rFont val="Aptos"/>
        <family val="2"/>
      </rPr>
      <t>(Art. 5 RD 1215/1997 y Guía Técnica cap. 5.6)</t>
    </r>
  </si>
  <si>
    <r>
      <t xml:space="preserve">Estan doumentadas las operaciones de mantenimiento
</t>
    </r>
    <r>
      <rPr>
        <sz val="11"/>
        <color theme="1"/>
        <rFont val="Aptos"/>
        <family val="2"/>
      </rPr>
      <t>(Art. 4.3 RD 1215/1997 y Art. 23 LPRL)</t>
    </r>
  </si>
  <si>
    <r>
      <t xml:space="preserve"> Se garantiza que los trabajadores únicamente utilizan equipos para los que han recibido formación e información adecuadas y dicha formación está documentada.
</t>
    </r>
    <r>
      <rPr>
        <sz val="11"/>
        <color theme="1"/>
        <rFont val="Aptos"/>
        <family val="2"/>
      </rPr>
      <t>(Art. 5.1 RD 1215/1997 y Art. 19 LPRL)</t>
    </r>
  </si>
  <si>
    <r>
      <t xml:space="preserve">Se dispone de instrucciones o procedimientos internos para la utilización, ajuste y mantenimiento de los equipos.
</t>
    </r>
    <r>
      <rPr>
        <sz val="11"/>
        <color theme="1"/>
        <rFont val="Aptos"/>
        <family val="2"/>
      </rPr>
      <t>(Art. 5.2 RD 1215/1997)</t>
    </r>
  </si>
  <si>
    <r>
      <t xml:space="preserve">Se informa a los trabajadores sobre los riesgos residuales y las medidas complementarias de protección.
</t>
    </r>
    <r>
      <rPr>
        <sz val="11"/>
        <color theme="1"/>
        <rFont val="Aptos"/>
        <family val="2"/>
      </rPr>
      <t>(Art. 5.3 RD 1215/1997 y Art. 18 LPRL)</t>
    </r>
  </si>
  <si>
    <t>Uso de los equipos de trabajo (Anexo II)</t>
  </si>
  <si>
    <t>Condiciones de utilización de equipos móviles, automotores o no</t>
  </si>
  <si>
    <t>Disposiciones relativas a trabajos temporales en altura</t>
  </si>
  <si>
    <t>Disposiciones específicas sobre la utilización de escaleras de mano</t>
  </si>
  <si>
    <t>Las escaleras de mano tienen marcado CE (UNE-EN 131) y disponen de documentación (manual de instrucciones, declaración de conformidad,…)</t>
  </si>
  <si>
    <r>
      <t xml:space="preserve">Los trabajadores pueden acceder y permanecer en condiciones de seguridad en todos los lugares necesarios para utilizar, ajustar o mantener los equipos.
</t>
    </r>
    <r>
      <rPr>
        <sz val="11"/>
        <color theme="1"/>
        <rFont val="Aptos"/>
        <family val="2"/>
      </rPr>
      <t>(Punto 1.2 Anexo II RD 1215/1997)</t>
    </r>
  </si>
  <si>
    <r>
      <t xml:space="preserve">Los equipos no se utilizan en operaciones o condiciones contraindicadas por el fabricante ni sin los elementos de protección previstos.
</t>
    </r>
    <r>
      <rPr>
        <sz val="11"/>
        <color theme="1"/>
        <rFont val="Aptos"/>
        <family val="2"/>
      </rPr>
      <t>(Punto 1.3 párrafo 1 Anexo II RD 1215/1997)</t>
    </r>
  </si>
  <si>
    <r>
      <t xml:space="preserve">Cuando se usen los equipos en condiciones no previstas por el fabricante, se ha realizado previamente una evaluación de riesgos y se han implantado medidas de control. </t>
    </r>
    <r>
      <rPr>
        <sz val="11"/>
        <color theme="1"/>
        <rFont val="Aptos"/>
        <family val="2"/>
      </rPr>
      <t>(Punto 1.3 párrafo 2 Anexo II RD 1215/1997 y Guía Técnica Cap. 6.2)</t>
    </r>
  </si>
  <si>
    <r>
      <t xml:space="preserve">Antes de la utilización, se comprueba que las protecciones y condiciones de uso son adecuadas y que la puesta en marcha no representa peligro para terceros.
</t>
    </r>
    <r>
      <rPr>
        <sz val="11"/>
        <color theme="1"/>
        <rFont val="Aptos"/>
        <family val="2"/>
      </rPr>
      <t>(Punto 1.4 párrafo 1 Anexo II RD 1215/1997)</t>
    </r>
  </si>
  <si>
    <r>
      <t>Cuando existan elementos peligrosos accesibles no totalmente protegibles, se utilizan protecciones individuales y precauciones adecuadas para reducir el riesgo al mínimo posible.</t>
    </r>
    <r>
      <rPr>
        <sz val="11"/>
        <color theme="1"/>
        <rFont val="Aptos"/>
        <family val="2"/>
      </rPr>
      <t xml:space="preserve"> (Punto 1.5 párrafo 1 Anexo II RD 1215/1997)</t>
    </r>
  </si>
  <si>
    <r>
      <t xml:space="preserve">Se adoptan medidas para evitar el atrapamiento del cabello, ropas u objetos que pueda portar el trabajador. </t>
    </r>
    <r>
      <rPr>
        <sz val="11"/>
        <color theme="1"/>
        <rFont val="Aptos"/>
        <family val="2"/>
      </rPr>
      <t>(Punto 1.5 párrafo 2 Anexo II RD 1215/1997)</t>
    </r>
  </si>
  <si>
    <r>
      <t xml:space="preserve">La limpieza o retirada de residuos próximos a elementos peligrosos se realiza mediante medios auxiliares que garantizan una distancia de seguridad.
</t>
    </r>
    <r>
      <rPr>
        <sz val="11"/>
        <color theme="1"/>
        <rFont val="Aptos"/>
        <family val="2"/>
      </rPr>
      <t>(Punto 1.6 Anexo II RD 1215/1997)</t>
    </r>
  </si>
  <si>
    <r>
      <t xml:space="preserve">Los equipos se instalan y utilizan de manera que no puedan caer, volcar o desplazarse de forma incontrolada.
</t>
    </r>
    <r>
      <rPr>
        <sz val="11"/>
        <color theme="1"/>
        <rFont val="Aptos"/>
        <family val="2"/>
      </rPr>
      <t>(Punto 1.7 Anexo II RD 1215/1997)</t>
    </r>
  </si>
  <si>
    <r>
      <t xml:space="preserve">Los equipos no se someten a sobrecargas, sobrepresiones o tensiones que puedan poner en peligro la seguridad.
</t>
    </r>
    <r>
      <rPr>
        <sz val="11"/>
        <color theme="1"/>
        <rFont val="Aptos"/>
        <family val="2"/>
      </rPr>
      <t>(Punto 1.8 Anexo II RD 1215/1997)</t>
    </r>
  </si>
  <si>
    <r>
      <t xml:space="preserve">Cuando el funcionamiento pueda generar proyecciones o radiaciones peligrosas, se adoptan medidas de prevención o protección adecuadas.
</t>
    </r>
    <r>
      <rPr>
        <sz val="11"/>
        <color theme="1"/>
        <rFont val="Aptos"/>
        <family val="2"/>
      </rPr>
      <t>(Punto 1.9 Anexo II RD 1215/1997)</t>
    </r>
  </si>
  <si>
    <r>
      <t xml:space="preserve">Los equipos llevados o guiados manualmente se utilizan con las debidas precauciones, respetando una distancia de seguridad suficiente y garantizando control y visibilidad.
</t>
    </r>
    <r>
      <rPr>
        <sz val="11"/>
        <color theme="1"/>
        <rFont val="Aptos"/>
        <family val="2"/>
      </rPr>
      <t>(Punto 1.10 Anexo II RD 1215/1997)</t>
    </r>
  </si>
  <si>
    <r>
      <t xml:space="preserve">En ambientes especiales (mojados, conductivos, inflamables, ATEX o corrosivos) no se utilizan equipos que supongan peligro en ese entorno.
</t>
    </r>
    <r>
      <rPr>
        <sz val="11"/>
        <color theme="1"/>
        <rFont val="Aptos"/>
        <family val="2"/>
      </rPr>
      <t>(Punto 1.11 Anexo II RD 1215/1997 y Guía Técnica Cap. 6.3)</t>
    </r>
  </si>
  <si>
    <r>
      <t xml:space="preserve">Los equipos expuestos a riesgo de rayo disponen de protección adecuada contra sus efectos.
</t>
    </r>
    <r>
      <rPr>
        <sz val="11"/>
        <color theme="1"/>
        <rFont val="Aptos"/>
        <family val="2"/>
      </rPr>
      <t>(Punto 1.12 Anexo II RD 1215/1997)</t>
    </r>
  </si>
  <si>
    <r>
      <t xml:space="preserve">El montaje y desmontaje de los equipos se realiza de manera segura conforme a las instrucciones del fabricante.
</t>
    </r>
    <r>
      <rPr>
        <sz val="11"/>
        <color theme="1"/>
        <rFont val="Aptos"/>
        <family val="2"/>
      </rPr>
      <t>(Punto 1.13 Anexo II RD 1215/1997)</t>
    </r>
  </si>
  <si>
    <r>
      <t xml:space="preserve">Las operaciones de mantenimiento, ajuste o reparación se efectúan con el equipo parado, sin energías residuales y con medidas que eviten el arranque accidental; si no es posible, se ejecutan fuera de la zona peligrosa.
</t>
    </r>
    <r>
      <rPr>
        <sz val="11"/>
        <color theme="1"/>
        <rFont val="Aptos"/>
        <family val="2"/>
      </rPr>
      <t>(Punto 1.14 Anexo II RD 1215/1997)</t>
    </r>
  </si>
  <si>
    <r>
      <t xml:space="preserve">Cuando el equipo disponga de diario de mantenimiento, éste se mantiene actualizado.
</t>
    </r>
    <r>
      <rPr>
        <sz val="11"/>
        <color theme="1"/>
        <rFont val="Aptos"/>
        <family val="2"/>
      </rPr>
      <t>(Punto 1.15 Anexo II RD 1215/1997)</t>
    </r>
  </si>
  <si>
    <r>
      <t xml:space="preserve">Los equipos retirados de servicio conservan sus protecciones o se inmovilizan para impedir su uso.
</t>
    </r>
    <r>
      <rPr>
        <sz val="11"/>
        <color theme="1"/>
        <rFont val="Aptos"/>
        <family val="2"/>
      </rPr>
      <t>(Punto 1.16 Anexo II RD 1215/1997)</t>
    </r>
  </si>
  <si>
    <r>
      <t xml:space="preserve">Las herramientas manuales son adecuadas en características y tamaño, y su transporte o colocación no genera riesgos.
</t>
    </r>
    <r>
      <rPr>
        <sz val="11"/>
        <color theme="1"/>
        <rFont val="Aptos"/>
        <family val="2"/>
      </rPr>
      <t>(Punto 1.17 Anexo II RD 1215/1997)</t>
    </r>
  </si>
  <si>
    <r>
      <t xml:space="preserve">La conducción de equipos automotores se reserva a trabajadores con formación específica en conducción segura.
</t>
    </r>
    <r>
      <rPr>
        <sz val="11"/>
        <color theme="1"/>
        <rFont val="Aptos"/>
        <family val="2"/>
      </rPr>
      <t>(Punto 2.1 Anexo II RD 1215/1997 y Art. 5.1 RD 1215/1997)</t>
    </r>
  </si>
  <si>
    <r>
      <t xml:space="preserve">Se establecen y cumplen normas de circulación internas en las zonas de maniobra de equipos automotores.
</t>
    </r>
    <r>
      <rPr>
        <sz val="11"/>
        <color theme="1"/>
        <rFont val="Aptos"/>
        <family val="2"/>
      </rPr>
      <t>(Punto 2.2 Anexo II RD 1215/1997)</t>
    </r>
  </si>
  <si>
    <r>
      <t xml:space="preserve">Se adoptan medidas organizativas que evitan la presencia de peatones en zonas de trabajo de equipos automotores.
</t>
    </r>
    <r>
      <rPr>
        <sz val="11"/>
        <color theme="1"/>
        <rFont val="Aptos"/>
        <family val="2"/>
      </rPr>
      <t>(Punto 2.3 párrafo 1 Anexo II RD 1215/1997)</t>
    </r>
  </si>
  <si>
    <r>
      <t xml:space="preserve">Cuando la presencia de peatones sea necesaria, se implantan medidas que eviten lesiones por interacción con el equipo.
</t>
    </r>
    <r>
      <rPr>
        <sz val="11"/>
        <color theme="1"/>
        <rFont val="Aptos"/>
        <family val="2"/>
      </rPr>
      <t>(Punto 2.3 párrafo 2 Anexo II RD 1215/1997)</t>
    </r>
  </si>
  <si>
    <r>
      <t xml:space="preserve">El acompañamiento de trabajadores en equipos móviles sólo se autoriza en emplazamientos seguros y acondicionados; la velocidad se adapta cuando se trabaja en desplazamiento.
</t>
    </r>
    <r>
      <rPr>
        <sz val="11"/>
        <color theme="1"/>
        <rFont val="Aptos"/>
        <family val="2"/>
      </rPr>
      <t>(Punto 2.4 Anexo II RD 1215/1997)</t>
    </r>
  </si>
  <si>
    <r>
      <t xml:space="preserve">Los equipos móviles con motor de combustión sólo se emplean en zonas con ventilación suficiente para evitar riesgos de gases o vapores.
</t>
    </r>
    <r>
      <rPr>
        <sz val="11"/>
        <color theme="1"/>
        <rFont val="Aptos"/>
        <family val="2"/>
      </rPr>
      <t>(Punto 2.5 Anexo II RD 1215/1997)</t>
    </r>
  </si>
  <si>
    <t>Condiciones de utilización de equipos para la elevación de cargas</t>
  </si>
  <si>
    <r>
      <t xml:space="preserve">Los equipos de elevación desmontables o móviles garantizan su estabilidad durante el uso, considerando la naturaleza del suelo.
</t>
    </r>
    <r>
      <rPr>
        <sz val="11"/>
        <color theme="1"/>
        <rFont val="Aptos"/>
        <family val="2"/>
      </rPr>
      <t>(Punto 3.1 a Anexo II RD 1215/1997)</t>
    </r>
  </si>
  <si>
    <r>
      <t xml:space="preserve">La elevación de personas sólo se realiza con equipos previstos a tal efecto; en casos excepcionales se aplican medidas específicas, vigilancia y plan de rescate.
</t>
    </r>
    <r>
      <rPr>
        <sz val="11"/>
        <color theme="1"/>
        <rFont val="Aptos"/>
        <family val="2"/>
      </rPr>
      <t>(Punto 3.1 b Anexo II RD 1215/1997)</t>
    </r>
  </si>
  <si>
    <r>
      <t xml:space="preserve">Se evita la presencia de trabajadores bajo cargas suspendidas; si no es posible, se aplican procedimientos seguros.
</t>
    </r>
    <r>
      <rPr>
        <sz val="11"/>
        <color theme="1"/>
        <rFont val="Aptos"/>
        <family val="2"/>
      </rPr>
      <t>(Punto 3.1 c Anexo II RD 1215/1997)</t>
    </r>
  </si>
  <si>
    <r>
      <t xml:space="preserve">Los accesorios de elevación se seleccionan según la carga, puntos de prensión, dispositivo de enganche y condiciones atmosféricas; los ensamblajes están marcados.
</t>
    </r>
    <r>
      <rPr>
        <sz val="11"/>
        <color theme="1"/>
        <rFont val="Aptos"/>
        <family val="2"/>
      </rPr>
      <t>(Punto 3.1 d Anexo II RD 1215/1997)</t>
    </r>
  </si>
  <si>
    <r>
      <t xml:space="preserve">Los accesorios de elevación se almacenan de forma que no sufran daños ni deterioros.
</t>
    </r>
    <r>
      <rPr>
        <sz val="11"/>
        <color theme="1"/>
        <rFont val="Aptos"/>
        <family val="2"/>
      </rPr>
      <t>(Punto 3.1 e Anexo II RD 1215/1997)</t>
    </r>
  </si>
  <si>
    <r>
      <t xml:space="preserve">Cuando varios equipos de elevación operan en zonas solapadas, se implantan medidas para evitar colisiones.
</t>
    </r>
    <r>
      <rPr>
        <sz val="11"/>
        <color theme="1"/>
        <rFont val="Aptos"/>
        <family val="2"/>
      </rPr>
      <t>(Punto 3.2 a Anexo II RD 1215/1997)</t>
    </r>
  </si>
  <si>
    <r>
      <t xml:space="preserve">Los equipos móviles de elevación se utilizan con medidas que eviten balanceo, vuelco o desplazamiento; dichas medidas se verifican.
</t>
    </r>
    <r>
      <rPr>
        <sz val="11"/>
        <color theme="1"/>
        <rFont val="Aptos"/>
        <family val="2"/>
      </rPr>
      <t>(Punto 3.2 b Anexo II RD 1215/1997)</t>
    </r>
  </si>
  <si>
    <r>
      <t xml:space="preserve">Si el operador no observa la carga, se designa un encargado de señales en comunicación continua y se adoptan medidas para evitar colisiones.
</t>
    </r>
    <r>
      <rPr>
        <sz val="11"/>
        <color theme="1"/>
        <rFont val="Aptos"/>
        <family val="2"/>
      </rPr>
      <t>(Punto 3.2 c Anexo II RD 1215/1997)</t>
    </r>
  </si>
  <si>
    <r>
      <t xml:space="preserve">El colgado o descolgado manual de cargas se organiza de modo que el trabajador mantenga siempre el control seguro.
</t>
    </r>
    <r>
      <rPr>
        <sz val="11"/>
        <color theme="1"/>
        <rFont val="Aptos"/>
        <family val="2"/>
      </rPr>
      <t>(Punto 3.2 d Anexo II RD 1215/1997)</t>
    </r>
  </si>
  <si>
    <r>
      <t xml:space="preserve">Las operaciones de izado se planifican, vigilan y ejecutan de forma segura; en izado simultáneo con varios equipos existe procedimiento coordinado.
</t>
    </r>
    <r>
      <rPr>
        <sz val="11"/>
        <color theme="1"/>
        <rFont val="Aptos"/>
        <family val="2"/>
      </rPr>
      <t>(Punto 3.2 e Anexo II RD 1215/1997)</t>
    </r>
  </si>
  <si>
    <r>
      <t xml:space="preserve">Se adoptan medidas para evitar riesgos en caso de fallo de energía; las cargas suspendidas no quedan sin vigilancia salvo si la zona es inaccesible y la carga segura.
</t>
    </r>
    <r>
      <rPr>
        <sz val="11"/>
        <color theme="1"/>
        <rFont val="Aptos"/>
        <family val="2"/>
      </rPr>
      <t>(Punto 3.2 f Anexo II RD 1215/1997)</t>
    </r>
  </si>
  <si>
    <r>
      <t xml:space="preserve">Se interrumpe el uso exterior de equipos de elevación cuando las condiciones meteorológicas comprometen la seguridad.
</t>
    </r>
    <r>
      <rPr>
        <sz val="11"/>
        <color theme="1"/>
        <rFont val="Aptos"/>
        <family val="2"/>
      </rPr>
      <t>(Punto 3.2 g Anexo II RD 1215/1997)</t>
    </r>
  </si>
  <si>
    <r>
      <t xml:space="preserve">Se eligen los equipos de trabajo más apropiados para realizar trabajos temporales en altura, priorizando las medidas de protección colectiva frente a las individuales, garantizando condiciones seguras y ergonómicas.
</t>
    </r>
    <r>
      <rPr>
        <sz val="11"/>
        <color theme="1"/>
        <rFont val="Aptos"/>
        <family val="2"/>
      </rPr>
      <t>(Punto 4.1.1 párrafo 1 Anexo II RD 1215/1997 y Art. 15 LPRL)</t>
    </r>
  </si>
  <si>
    <r>
      <t xml:space="preserve">La selección del medio de acceso a los puestos de trabajo temporales en altura se realiza teniendo en cuenta la frecuencia de uso, altura y duración, permitiendo la evacuación en caso de peligro inminente.
</t>
    </r>
    <r>
      <rPr>
        <sz val="11"/>
        <color theme="1"/>
        <rFont val="Aptos"/>
        <family val="2"/>
      </rPr>
      <t>(Punto 4.1.1 párrafo 2 Anexo II RD 1215/1997)</t>
    </r>
  </si>
  <si>
    <r>
      <t xml:space="preserve">El paso entre los medios de acceso y las plataformas o pasarelas se realiza de forma que no aumente el riesgo de caída.
</t>
    </r>
    <r>
      <rPr>
        <sz val="11"/>
        <color theme="1"/>
        <rFont val="Aptos"/>
        <family val="2"/>
      </rPr>
      <t>(Punto 4.1.1 párrafo 2 Anexo II RD 1215/1997)</t>
    </r>
  </si>
  <si>
    <r>
      <t xml:space="preserve">La utilización de escaleras de mano como puesto de trabajo en altura se limita a situaciones de bajo riesgo o cuando no sea posible el uso de otros medios más seguros.
</t>
    </r>
    <r>
      <rPr>
        <sz val="11"/>
        <color theme="1"/>
        <rFont val="Aptos"/>
        <family val="2"/>
      </rPr>
      <t>(Punto 4.1.2 Anexo II RD 1215/1997)</t>
    </r>
  </si>
  <si>
    <r>
      <t xml:space="preserve">El uso de técnicas de acceso y posicionamiento mediante cuerdas se limita a circunstancias en las que la evaluación de riesgos confirme que el trabajo puede ejecutarse de forma segura y no existe alternativa más segura.
</t>
    </r>
    <r>
      <rPr>
        <sz val="11"/>
        <color theme="1"/>
        <rFont val="Aptos"/>
        <family val="2"/>
      </rPr>
      <t>(Punto 4.1.3 Anexo II RD 1215/1997 y Art. 3 RD 1215/1997)</t>
    </r>
  </si>
  <si>
    <r>
      <t xml:space="preserve">Se facilita un asiento con los accesorios apropiados cuando la duración o las exigencias ergonómicas del trabajo lo requieren.
</t>
    </r>
    <r>
      <rPr>
        <sz val="11"/>
        <color theme="1"/>
        <rFont val="Aptos"/>
        <family val="2"/>
      </rPr>
      <t>(Punto 4.1.3 párrafo 2 Anexo II RD 1215/1997)</t>
    </r>
  </si>
  <si>
    <r>
      <t xml:space="preserve">Se adoptan medidas para reducir al máximo los riesgos inherentes al tipo de equipo de trabajo elegido, instalando dispositivos de protección colectiva o individual anticaídas de resistencia y configuración adecuadas.
</t>
    </r>
    <r>
      <rPr>
        <sz val="11"/>
        <color theme="1"/>
        <rFont val="Aptos"/>
        <family val="2"/>
      </rPr>
      <t>(Punto 4.1.4 Anexo II RD 1215/1997 y Guía Técnica INSST Cap. 6.4)</t>
    </r>
  </si>
  <si>
    <r>
      <t xml:space="preserve">Los dispositivos de protección colectiva sólo se interrumpen en los puntos de acceso a escaleras o plataformas y se reponen tras finalizar el trabajo.
</t>
    </r>
    <r>
      <rPr>
        <sz val="11"/>
        <color theme="1"/>
        <rFont val="Aptos"/>
        <family val="2"/>
      </rPr>
      <t>(Punto 4.1.4 párrafo 2 y Punto 4.1.5 Anexo II RD 1215/1997)</t>
    </r>
  </si>
  <si>
    <r>
      <t xml:space="preserve">Cuando sea necesario retirar temporalmente una protección colectiva, se establecen medidas compensatorias eficaces documentadas en la planificación preventiva, que se adoptan antes de iniciar el trabajo.
</t>
    </r>
    <r>
      <rPr>
        <sz val="11"/>
        <color theme="1"/>
        <rFont val="Aptos"/>
        <family val="2"/>
      </rPr>
      <t>(Punto 4.1.5 Anexo II RD 1215/1997 y Art. 16 LPRL)</t>
    </r>
  </si>
  <si>
    <r>
      <t xml:space="preserve">Los trabajos temporales en altura sólo se efectúan cuando las condiciones meteorológicas no ponen en peligro la seguridad o la salud de los trabajadores.
</t>
    </r>
    <r>
      <rPr>
        <sz val="11"/>
        <color theme="1"/>
        <rFont val="Aptos"/>
        <family val="2"/>
      </rPr>
      <t>(Punto 4.1.6 Anexo II RD 1215/1997)</t>
    </r>
  </si>
  <si>
    <r>
      <t xml:space="preserve">Las escaleras de mano se colocan de forma que su estabilidad esté asegurada durante el uso, con puntos de apoyo firmes y estables.
</t>
    </r>
    <r>
      <rPr>
        <sz val="11"/>
        <color theme="1"/>
        <rFont val="Aptos"/>
        <family val="2"/>
      </rPr>
      <t>(Punto 4.2.1 Anexo II RD 1215/1997)</t>
    </r>
  </si>
  <si>
    <r>
      <t xml:space="preserve">Las escaleras suspendidas se fijan de manera segura para impedir desplazamientos o balanceos.
</t>
    </r>
    <r>
      <rPr>
        <sz val="11"/>
        <color theme="1"/>
        <rFont val="Aptos"/>
        <family val="2"/>
      </rPr>
      <t>(Punto 4.2.1 párrafo 2 Anexo II RD 1215/1997)</t>
    </r>
  </si>
  <si>
    <r>
      <t xml:space="preserve">Se impide el deslizamiento de los pies de las escaleras mediante fijación o dispositivos antideslizantes equivalentes.
</t>
    </r>
    <r>
      <rPr>
        <sz val="11"/>
        <color theme="1"/>
        <rFont val="Aptos"/>
        <family val="2"/>
      </rPr>
      <t>(Punto 4.2.2 Anexo II RD 1215/1997)</t>
    </r>
  </si>
  <si>
    <r>
      <t xml:space="preserve">Las escaleras de acceso sobresalen al menos un metro del plano de trabajo al que se accede.
</t>
    </r>
    <r>
      <rPr>
        <sz val="11"/>
        <color theme="1"/>
        <rFont val="Aptos"/>
        <family val="2"/>
      </rPr>
      <t>(Punto 4.2.2 párrafo 2 Anexo II RD 1215/1997)</t>
    </r>
  </si>
  <si>
    <r>
      <t xml:space="preserve">Las escaleras extensibles o de varios elementos se utilizan con los mecanismos de inmovilización recíproca asegurados.
</t>
    </r>
    <r>
      <rPr>
        <sz val="11"/>
        <color theme="1"/>
        <rFont val="Aptos"/>
        <family val="2"/>
      </rPr>
      <t>(Punto 4.2.2 párrafo 3 Anexo II RD 1215/1997)</t>
    </r>
  </si>
  <si>
    <r>
      <t xml:space="preserve">Las escaleras con ruedas se inmovilizan antes del acceso y las escaleras simples se colocan formando un ángulo aproximado de 75°.
</t>
    </r>
    <r>
      <rPr>
        <sz val="11"/>
        <color theme="1"/>
        <rFont val="Aptos"/>
        <family val="2"/>
      </rPr>
      <t>(Punto 4.2.2 párrafo 4 y 5 Anexo II RD 1215/1997 y Guía Técnica Cap. 6.5)</t>
    </r>
  </si>
  <si>
    <r>
      <t xml:space="preserve">El ascenso, descenso y trabajo desde escaleras se realiza de frente a ellas, manteniendo siempre tres puntos de apoyo y sujeción seguros.
</t>
    </r>
    <r>
      <rPr>
        <sz val="11"/>
        <color theme="1"/>
        <rFont val="Aptos"/>
        <family val="2"/>
      </rPr>
      <t>(Punto 4.2.3 párrafo 1 Anexo II RD 1215/1997)</t>
    </r>
  </si>
  <si>
    <r>
      <t xml:space="preserve">Los trabajos a más de 3,5 m (desde el punto de anclaje al trabajador o 2 m desde los pies) que impliquen movimientos o esfuerzos peligrosos se efectúan con EPI anticaídas o medidas alternativas de protección.
</t>
    </r>
    <r>
      <rPr>
        <sz val="11"/>
        <color theme="1"/>
        <rFont val="Aptos"/>
        <family val="2"/>
      </rPr>
      <t>(Punto 4.2.3 párrafo 2 Anexo II RD 1215/1997 y Art. 15 LPRL)</t>
    </r>
  </si>
  <si>
    <r>
      <t xml:space="preserve">El transporte manual de cargas por escaleras se limita a aquellas que no impidan una sujeción segura, prohibiéndose las que comprometan la estabilidad.
</t>
    </r>
    <r>
      <rPr>
        <sz val="11"/>
        <color theme="1"/>
        <rFont val="Aptos"/>
        <family val="2"/>
      </rPr>
      <t>(Punto 4.2.3 párrafo 3 Anexo II RD 1215/1997)</t>
    </r>
  </si>
  <si>
    <r>
      <t xml:space="preserve">Las escaleras no se utilizan simultáneamente por dos o más personas.
</t>
    </r>
    <r>
      <rPr>
        <sz val="11"/>
        <color theme="1"/>
        <rFont val="Aptos"/>
        <family val="2"/>
      </rPr>
      <t>(Punto 4.2.3 párrafo final Anexo II RD 1215/1997)</t>
    </r>
  </si>
  <si>
    <r>
      <t xml:space="preserve">Se prohíbe el uso de escaleras cuya resistencia no esté garantizada, especialmente las de más de cinco metros o de construcción improvisada.
</t>
    </r>
    <r>
      <rPr>
        <sz val="11"/>
        <color theme="1"/>
        <rFont val="Aptos"/>
        <family val="2"/>
      </rPr>
      <t>(Punto 4.2.4 Anexo II RD 1215/1997)</t>
    </r>
  </si>
  <si>
    <r>
      <t xml:space="preserve">Las escaleras se revisan periódicamente y se prohíbe el uso de escaleras de madera pintadas.
</t>
    </r>
    <r>
      <rPr>
        <sz val="11"/>
        <color theme="1"/>
        <rFont val="Aptos"/>
        <family val="2"/>
      </rPr>
      <t>(Punto 4.2.5 Anexo II RD 1215/1997)</t>
    </r>
  </si>
  <si>
    <t>CHECK LIST SOBRE LUGARES DE TRABAJO</t>
  </si>
  <si>
    <t>El Real Decreto 486/1997 NO ES DE APLICACIÓN A EXPLOTACIONES MINERAS NI ESTABLECIMIENTOS DE BENEFICIO DONDE APLIQUE NORMATIVA MINERA</t>
  </si>
  <si>
    <t>Condiciones generales</t>
  </si>
  <si>
    <t>Condiciones ambientales</t>
  </si>
  <si>
    <t>Servicios higiénicos y locales de descanso</t>
  </si>
  <si>
    <t>Primeros auxilios</t>
  </si>
  <si>
    <t>Lugares de trabajo al aire libre</t>
  </si>
  <si>
    <t>ÁREA DE TRABAJO:</t>
  </si>
  <si>
    <t>IDENTIFICACIÓN:</t>
  </si>
  <si>
    <t>Realizar un check list por área de trabajo o toda una planta</t>
  </si>
  <si>
    <t>CHECK LIST SOBRE EQUIPOS DE PROTECCIÓN INDIVIDUAL</t>
  </si>
  <si>
    <t>Evaluación y selección de EPI</t>
  </si>
  <si>
    <r>
      <t xml:space="preserve">Los lugares de trabajo cuentan con estructura, solidez y estabilidad adecuadas al uso previsto y a las cargas que soportan.
</t>
    </r>
    <r>
      <rPr>
        <sz val="11"/>
        <color theme="1"/>
        <rFont val="Aptos"/>
        <family val="2"/>
      </rPr>
      <t>(Art. 3 RD 486/1997 y Anexo I – Punto 1)</t>
    </r>
  </si>
  <si>
    <r>
      <t xml:space="preserve">Los locales de trabajo disponen de dimensiones suficientes (altura, superficie y volumen) en relación con el número de trabajadores y la actividad desarrollada.
</t>
    </r>
    <r>
      <rPr>
        <sz val="11"/>
        <color theme="1"/>
        <rFont val="Aptos"/>
        <family val="2"/>
      </rPr>
      <t>(Anexo I – Punto 2.1 RD 486/1997 y Guía Técnica Cap. 2.1)</t>
    </r>
  </si>
  <si>
    <r>
      <t xml:space="preserve">Los suelos son firmes, estables, antideslizantes y sin irregularidades peligrosas; los desniveles y aberturas están protegidos por barandillas y rodapiés.
</t>
    </r>
    <r>
      <rPr>
        <sz val="11"/>
        <color theme="1"/>
        <rFont val="Aptos"/>
        <family val="2"/>
      </rPr>
      <t>(Anexo I – Punto 3.1 y 3.2 RD 486/1997)</t>
    </r>
  </si>
  <si>
    <r>
      <t xml:space="preserve">Los techos y paredes se mantienen limpios, en buen estado y con acabados adecuados al ambiente de trabajo.
</t>
    </r>
    <r>
      <rPr>
        <sz val="11"/>
        <color theme="1"/>
        <rFont val="Aptos"/>
        <family val="2"/>
      </rPr>
      <t>(Anexo I – Punto 4 RD 486/1997)</t>
    </r>
  </si>
  <si>
    <r>
      <t xml:space="preserve">Las ventanas, lucernarios y aberturas se diseñan y ubican de forma que puedan abrirse, limpiarse y cerrarse sin riesgo, y permitan iluminación y ventilación natural.
</t>
    </r>
    <r>
      <rPr>
        <sz val="11"/>
        <color theme="1"/>
        <rFont val="Aptos"/>
        <family val="2"/>
      </rPr>
      <t>(Anexo I – Punto 5 RD 486/1997 y Guía Técnica Cap. 2.2.2)</t>
    </r>
  </si>
  <si>
    <r>
      <t xml:space="preserve">Las vías de circulación interiores y exteriores permiten el tránsito seguro de personas y vehículos, están dimensionadas y señalizadas conforme al RD 485/1997.
</t>
    </r>
    <r>
      <rPr>
        <sz val="11"/>
        <color theme="1"/>
        <rFont val="Aptos"/>
        <family val="2"/>
      </rPr>
      <t>(Anexo I – Punto 6 RD 486/1997 y Art. 3.1.c RD 485/1997)</t>
    </r>
  </si>
  <si>
    <r>
      <t xml:space="preserve">Las vías y salidas de evacuación están libres, señalizadas, con anchura suficiente y conducen a un lugar seguro; las puertas de emergencia abren hacia fuera y no están cerradas con llave.
</t>
    </r>
    <r>
      <rPr>
        <sz val="11"/>
        <color theme="1"/>
        <rFont val="Aptos"/>
        <family val="2"/>
      </rPr>
      <t>(Anexo I – Punto 7 RD 486/1997 y Art. 4 RD 485/1997)</t>
    </r>
  </si>
  <si>
    <r>
      <t xml:space="preserve">Las puertas y portones se utilizan de forma segura; los automáticos incorporan dispositivo de parada de emergencia y apertura manual en fallo eléctrico.
</t>
    </r>
    <r>
      <rPr>
        <sz val="11"/>
        <color theme="1"/>
        <rFont val="Aptos"/>
        <family val="2"/>
      </rPr>
      <t>(Anexo I – Punto 8 RD 486/1997)</t>
    </r>
  </si>
  <si>
    <r>
      <t xml:space="preserve">Las escaleras fijas disponen de barandillas, peldaños uniformes, superficie antideslizante y altura de contrahuella constante.
</t>
    </r>
    <r>
      <rPr>
        <sz val="11"/>
        <color theme="1"/>
        <rFont val="Aptos"/>
        <family val="2"/>
      </rPr>
      <t>(Anexo I – Punto 9 RD 486/1997)</t>
    </r>
  </si>
  <si>
    <r>
      <t xml:space="preserve">Las rampas presentan pendiente segura y superficie antideslizante; los bordes se protegen contra caídas.
</t>
    </r>
    <r>
      <rPr>
        <sz val="11"/>
        <color theme="1"/>
        <rFont val="Aptos"/>
        <family val="2"/>
      </rPr>
      <t>(Anexo I – Punto 10 RD 486/1997)</t>
    </r>
  </si>
  <si>
    <r>
      <t xml:space="preserve">Las cintas transportadoras están equipadas con dispositivos de parada y mantenimiento documentado.
</t>
    </r>
    <r>
      <rPr>
        <sz val="11"/>
        <color theme="1"/>
        <rFont val="Aptos"/>
        <family val="2"/>
      </rPr>
      <t>(Anexo I – Punto 11 RD 486/1997 y Guía Técnica Cap. 2.4.2)</t>
    </r>
  </si>
  <si>
    <r>
      <t xml:space="preserve">Los lugares de trabajo se mantienen en condiciones de orden, limpieza y mantenimiento adecuadas; los residuos se recogen y eliminan sin riesgo.
</t>
    </r>
    <r>
      <rPr>
        <sz val="11"/>
        <color theme="1"/>
        <rFont val="Aptos"/>
        <family val="2"/>
      </rPr>
      <t>(Anexo I – Punto 12 RD 486/1997)</t>
    </r>
  </si>
  <si>
    <r>
      <t xml:space="preserve">La temperatura en los lugares de trabajo se adecua a las características de la actividad y a la presencia de trabajadores; se evitan exposiciones extremas.
</t>
    </r>
    <r>
      <rPr>
        <sz val="11"/>
        <color theme="1"/>
        <rFont val="Aptos"/>
        <family val="2"/>
      </rPr>
      <t>(Anexo II – Punto 1 RD 486/1997 y Guía Técnica Cap. 3.1)</t>
    </r>
  </si>
  <si>
    <r>
      <t xml:space="preserve">Se garantiza una ventilación suficiente y eficaz, natural o mecánica, evitando corrientes molestas o acumulación de contaminantes.
</t>
    </r>
    <r>
      <rPr>
        <sz val="11"/>
        <color theme="1"/>
        <rFont val="Aptos"/>
        <family val="2"/>
      </rPr>
      <t>(Anexo II – Punto 2 RD 486/1997 y Art. 7 RD 486/1997)</t>
    </r>
  </si>
  <si>
    <r>
      <t xml:space="preserve">Los niveles de humedad relativa son adecuados para el confort y seguridad de los trabajadores.
</t>
    </r>
    <r>
      <rPr>
        <sz val="11"/>
        <color theme="1"/>
        <rFont val="Aptos"/>
        <family val="2"/>
      </rPr>
      <t>(Anexo II – Punto 3 RD 486/1997)</t>
    </r>
  </si>
  <si>
    <r>
      <t xml:space="preserve">Se dispone de una iluminación suficiente, natural o artificial, adaptada a la tarea y sin deslumbramientos ni sombras molestas.
</t>
    </r>
    <r>
      <rPr>
        <sz val="11"/>
        <color theme="1"/>
        <rFont val="Aptos"/>
        <family val="2"/>
      </rPr>
      <t>(Anexo II – Punto 4 RD 486/1997 y Guía Técnica Cap. 3.3)</t>
    </r>
  </si>
  <si>
    <r>
      <t xml:space="preserve">En trabajos que requieran iluminación artificial, se garantiza mantenimiento y limpieza de luminarias para conservar la eficacia lumínica.
</t>
    </r>
    <r>
      <rPr>
        <sz val="11"/>
        <color theme="1"/>
        <rFont val="Aptos"/>
        <family val="2"/>
      </rPr>
      <t>(Anexo II – Punto 4.3 RD 486/1997)</t>
    </r>
  </si>
  <si>
    <r>
      <t xml:space="preserve">Se controlan los niveles de ruido y vibraciones en el lugar de trabajo para que no representen riesgo para la salud.
</t>
    </r>
    <r>
      <rPr>
        <sz val="11"/>
        <color theme="1"/>
        <rFont val="Aptos"/>
        <family val="2"/>
      </rPr>
      <t>(Anexo II – Punto 5 RD 486/1997 y RD 286/2006)</t>
    </r>
  </si>
  <si>
    <r>
      <t xml:space="preserve">Los lugares de trabajo disponen de vestuarios adecuados cuando los trabajadores deban usar ropa especial o de protección.
</t>
    </r>
    <r>
      <rPr>
        <sz val="11"/>
        <color theme="1"/>
        <rFont val="Aptos"/>
        <family val="2"/>
      </rPr>
      <t>(Anexo III – Punto 1.1 RD 486/1997)</t>
    </r>
  </si>
  <si>
    <r>
      <t xml:space="preserve">Los vestuarios tienen asientos, armarios ventilados y separación por sexo; su capacidad es suficiente.
</t>
    </r>
    <r>
      <rPr>
        <sz val="11"/>
        <color theme="1"/>
        <rFont val="Aptos"/>
        <family val="2"/>
      </rPr>
      <t>(Anexo III – Punto 1.2 RD 486/1997 y Guía Técnica Cap. 4.1)</t>
    </r>
  </si>
  <si>
    <r>
      <t xml:space="preserve">Si no se requieren vestuarios, los trabajadores cuentan con espacio para guardar la ropa.
</t>
    </r>
    <r>
      <rPr>
        <sz val="11"/>
        <color theme="1"/>
        <rFont val="Aptos"/>
        <family val="2"/>
      </rPr>
      <t>(Anexo III – Punto 1.3 RD 486/1997)</t>
    </r>
  </si>
  <si>
    <r>
      <t xml:space="preserve">Los lugares de trabajo disponen de aseos separados por sexo, con retretes y lavabos en número adecuado, ventilados e higiénicos.
</t>
    </r>
    <r>
      <rPr>
        <sz val="11"/>
        <color theme="1"/>
        <rFont val="Aptos"/>
        <family val="2"/>
      </rPr>
      <t>(Anexo III – Punto 2.1 y 2.2 RD 486/1997)</t>
    </r>
  </si>
  <si>
    <r>
      <t xml:space="preserve">Se dispone de duchas cuando la naturaleza del trabajo lo exija.
</t>
    </r>
    <r>
      <rPr>
        <sz val="11"/>
        <color theme="1"/>
        <rFont val="Aptos"/>
        <family val="2"/>
      </rPr>
      <t>(Anexo III – Punto 2.3 RD 486/1997)</t>
    </r>
  </si>
  <si>
    <r>
      <t xml:space="preserve">Se habilitan locales de descanso o zonas equivalentes accesibles y seguras para los trabajadores.
</t>
    </r>
    <r>
      <rPr>
        <sz val="11"/>
        <color theme="1"/>
        <rFont val="Aptos"/>
        <family val="2"/>
      </rPr>
      <t>(Anexo III – Punto 3.1 RD 486/1997 y Guía Técnica Cap. 4.3)</t>
    </r>
  </si>
  <si>
    <r>
      <t xml:space="preserve">En locales con puestos de control o vigilancia permanentes, se dispone de medios de descanso y confort adecuados.
</t>
    </r>
    <r>
      <rPr>
        <sz val="11"/>
        <color theme="1"/>
        <rFont val="Aptos"/>
        <family val="2"/>
      </rPr>
      <t>(Anexo III – Punto 3.2 RD 486/1997)</t>
    </r>
  </si>
  <si>
    <r>
      <t xml:space="preserve">Los lugares de trabajo disponen de local o espacio destinado a primeros auxilios, claramente señalizado y accesible.
</t>
    </r>
    <r>
      <rPr>
        <sz val="11"/>
        <color theme="1"/>
        <rFont val="Aptos"/>
        <family val="2"/>
      </rPr>
      <t>(Anexo IV – Punto 1 RD 486/1997 y RD 485/1997)</t>
    </r>
  </si>
  <si>
    <r>
      <t xml:space="preserve">Se dispone de botiquín de primeros auxilios con contenido actualizado y accesible a todo momento.
</t>
    </r>
    <r>
      <rPr>
        <sz val="11"/>
        <color theme="1"/>
        <rFont val="Aptos"/>
        <family val="2"/>
      </rPr>
      <t>(Anexo IV – Punto 2 RD 486/1997 y Guía Técnica Cap. 5.2)</t>
    </r>
  </si>
  <si>
    <r>
      <t xml:space="preserve">Se garantiza la presencia o disponibilidad inmediata de personal formado en primeros auxilios.
</t>
    </r>
    <r>
      <rPr>
        <sz val="11"/>
        <color theme="1"/>
        <rFont val="Aptos"/>
        <family val="2"/>
      </rPr>
      <t>(Anexo IV – Punto 3 RD 486/1997 y Art. 20 LPRL)</t>
    </r>
  </si>
  <si>
    <r>
      <t xml:space="preserve">Los lugares de trabajo al aire libre se protegen contra condiciones meteorológicas adversas, caídas, deslizamientos y ruido.
</t>
    </r>
    <r>
      <rPr>
        <sz val="11"/>
        <color theme="1"/>
        <rFont val="Aptos"/>
        <family val="2"/>
      </rPr>
      <t>(Anexo V – Punto 1 RD 486/1997)</t>
    </r>
  </si>
  <si>
    <r>
      <t xml:space="preserve">Los trabajadores disponen de protección frente a radiación solar, calor o frío extremos, y acceso a agua potable.
</t>
    </r>
    <r>
      <rPr>
        <sz val="11"/>
        <color theme="1"/>
        <rFont val="Aptos"/>
        <family val="2"/>
      </rPr>
      <t>(Anexo V – Punto 2 RD 486/1997 y Guía Técnica Cap. 6.1)</t>
    </r>
  </si>
  <si>
    <r>
      <t xml:space="preserve">Se adoptan medidas para garantizar iluminación, ventilación y estabilidad del terreno en las zonas exteriores.
</t>
    </r>
    <r>
      <rPr>
        <sz val="11"/>
        <color theme="1"/>
        <rFont val="Aptos"/>
        <family val="2"/>
      </rPr>
      <t>(Anexo V – Punto 3 RD 486/1997)</t>
    </r>
  </si>
  <si>
    <t>Suministro, coste y disponibilidad</t>
  </si>
  <si>
    <t>Marcado CE y documentación de EPI</t>
  </si>
  <si>
    <t>Información, formación y adiestramiento</t>
  </si>
  <si>
    <t>Uso, supervisión y disciplina preventiva</t>
  </si>
  <si>
    <t>Mantenimiento, limpieza, almacenamiento y reposición</t>
  </si>
  <si>
    <t>Un apoyo para el seguimiento y cumplimiento en materia de equipos de protección individual es la norma UNE EN 529</t>
  </si>
  <si>
    <t>Consulta y participación</t>
  </si>
  <si>
    <t>Coordinación y control documental</t>
  </si>
  <si>
    <r>
      <t xml:space="preserve">Se ha realizado evaluación de riesgos para determinar la necesidad de EPI y sus requisitos de protección. </t>
    </r>
    <r>
      <rPr>
        <sz val="11"/>
        <color theme="1"/>
        <rFont val="Aptos"/>
        <family val="2"/>
      </rPr>
      <t>(RD 773/1997, art. 3 y art. 5; Guía INSST – Evaluación y selección)</t>
    </r>
  </si>
  <si>
    <r>
      <t xml:space="preserve">El EPI es adecuado al riesgo y a las condiciones del lugar de trabajo, sin generar riesgos adicionales. </t>
    </r>
    <r>
      <rPr>
        <sz val="11"/>
        <color theme="1"/>
        <rFont val="Aptos"/>
        <family val="2"/>
      </rPr>
      <t>(RD 773/1997, art. 5.1)</t>
    </r>
  </si>
  <si>
    <r>
      <t xml:space="preserve">El EPI se ajusta a las características personales del trabajador (talla, ergonomía, compatibilidad con gafas graduadas, etc.). </t>
    </r>
    <r>
      <rPr>
        <sz val="11"/>
        <color theme="1"/>
        <rFont val="Aptos"/>
        <family val="2"/>
      </rPr>
      <t>(RD 773/1997, art. 5.1)</t>
    </r>
  </si>
  <si>
    <r>
      <t xml:space="preserve">Cuando deban utilizarse varios EPI simultáneamente, son compatibles y mantienen su eficacia conjunta. </t>
    </r>
    <r>
      <rPr>
        <sz val="11"/>
        <color theme="1"/>
        <rFont val="Aptos"/>
        <family val="2"/>
      </rPr>
      <t>(RD 773/1997, art. 5.2)</t>
    </r>
  </si>
  <si>
    <r>
      <t>La elección del EPI se ha hecho previamente al uso, a partir de resultados de pruebas y ensayos/pruebas de ajuste cuando aplique (p. ej., respiratorios).</t>
    </r>
    <r>
      <rPr>
        <sz val="11"/>
        <color theme="1"/>
        <rFont val="Aptos"/>
        <family val="2"/>
      </rPr>
      <t xml:space="preserve"> (RD 773/1997, art. 5.3; Guía INSST – pruebas de ajuste RPE)</t>
    </r>
  </si>
  <si>
    <r>
      <t xml:space="preserve">Se revisa periódicamente la idoneidad del EPI ante cambios de proceso, sustancias, organización o salud del trabajador. </t>
    </r>
    <r>
      <rPr>
        <sz val="11"/>
        <color theme="1"/>
        <rFont val="Aptos"/>
        <family val="2"/>
      </rPr>
      <t>(RD 773/1997, art. 5.4; Guía INSST)</t>
    </r>
  </si>
  <si>
    <r>
      <t xml:space="preserve">Los EPI se proporcionan gratuitamente por el empresario y están a disposición en cantidad suficiente. </t>
    </r>
    <r>
      <rPr>
        <sz val="11"/>
        <color theme="1"/>
        <rFont val="Aptos"/>
        <family val="2"/>
      </rPr>
      <t>(RD 773/1997, art. 3.1)</t>
    </r>
  </si>
  <si>
    <r>
      <t xml:space="preserve">Se dispone de sustituciones inmediatas ante daño, pérdida de eficacia o caducidad. </t>
    </r>
    <r>
      <rPr>
        <sz val="11"/>
        <color theme="1"/>
        <rFont val="Aptos"/>
        <family val="2"/>
      </rPr>
      <t>(RD 773/1997, art. 3.1 y art. 7; Guía INSST – vida útil)</t>
    </r>
  </si>
  <si>
    <r>
      <t xml:space="preserve">Se documenta la entrega de EPI a cada trabajador (ficha nominativa/registro). </t>
    </r>
    <r>
      <rPr>
        <sz val="11"/>
        <color theme="1"/>
        <rFont val="Aptos"/>
        <family val="2"/>
      </rPr>
      <t>(RD 773/1997, art. 3.1; Guía INSST – registros)</t>
    </r>
  </si>
  <si>
    <r>
      <t xml:space="preserve">Cada EPI dispone de marcado CE conforme a la normativa de comercialización vigente y declaración UE de conformidad. </t>
    </r>
    <r>
      <rPr>
        <sz val="11"/>
        <color theme="1"/>
        <rFont val="Aptos"/>
        <family val="2"/>
      </rPr>
      <t>(Reglamento (UE) 2016/425; RD 773/1997, art. 4 remisión; Guía INSST – doc. de EPI)</t>
    </r>
  </si>
  <si>
    <r>
      <t xml:space="preserve">Se dispone del manual/instrucciones en castellano del fabricante (uso, mantenimiento, limitaciones). </t>
    </r>
    <r>
      <rPr>
        <sz val="11"/>
        <color theme="1"/>
        <rFont val="Aptos"/>
        <family val="2"/>
      </rPr>
      <t>(RD 773/1997, art. 4; Guía INSST)</t>
    </r>
  </si>
  <si>
    <r>
      <t>Los EPI están identificados (modelo, talla, nivel de protección, clase, fecha de fabricación/lote cuando aplique).</t>
    </r>
    <r>
      <rPr>
        <sz val="11"/>
        <color theme="1"/>
        <rFont val="Aptos"/>
        <family val="2"/>
      </rPr>
      <t xml:space="preserve"> (Reglamento (UE) 2016/425; Guía INSST)</t>
    </r>
  </si>
  <si>
    <r>
      <t xml:space="preserve">Los trabajadores reciben información y formación sobre el uso correcto, limitaciones, colocación/retirada y mantenimiento del EPI. Apoyo en UNE EN 529. </t>
    </r>
    <r>
      <rPr>
        <sz val="11"/>
        <color theme="1"/>
        <rFont val="Aptos"/>
        <family val="2"/>
      </rPr>
      <t>(RD 773/1997, art. 5.1 y art. 7; LPRL art. 19)</t>
    </r>
  </si>
  <si>
    <r>
      <t xml:space="preserve">Se imparte adiestramiento práctico cuando el uso seguro lo requiera (p. ej., anticaídas, autónomos respiratorios, rescate). </t>
    </r>
    <r>
      <rPr>
        <sz val="11"/>
        <color theme="1"/>
        <rFont val="Aptos"/>
        <family val="2"/>
      </rPr>
      <t>(RD 773/1997, art. 7; Guía INSST – formación práctica)</t>
    </r>
  </si>
  <si>
    <r>
      <t xml:space="preserve">La formación está documentada y actualizada ante cambios de EPI o riesgos. </t>
    </r>
    <r>
      <rPr>
        <sz val="11"/>
        <color theme="1"/>
        <rFont val="Aptos"/>
        <family val="2"/>
      </rPr>
      <t>(RD 773/1997, art. 7; LPRL art. 19)</t>
    </r>
  </si>
  <si>
    <r>
      <t xml:space="preserve">Se informa de los riesgos residuales pese al uso de EPI. </t>
    </r>
    <r>
      <rPr>
        <sz val="11"/>
        <color theme="1"/>
        <rFont val="Aptos"/>
        <family val="2"/>
      </rPr>
      <t>(RD 773/1997, art. 7; LPRL art. 18)</t>
    </r>
  </si>
  <si>
    <r>
      <t xml:space="preserve">Se garantiza el uso efectivo de EPI cuando es necesario y se supervisa por mandos/PRL. </t>
    </r>
    <r>
      <rPr>
        <sz val="11"/>
        <color theme="1"/>
        <rFont val="Aptos"/>
        <family val="2"/>
      </rPr>
      <t>(RD 773/1997, art. 3.1 y art. 4)</t>
    </r>
  </si>
  <si>
    <r>
      <t>El trabajador utiliza y cuida los EPI conforme a la formación recibida e informa de cualquier defecto.</t>
    </r>
    <r>
      <rPr>
        <sz val="11"/>
        <color theme="1"/>
        <rFont val="Aptos"/>
        <family val="2"/>
      </rPr>
      <t xml:space="preserve"> (RD 773/1997, art. 4)</t>
    </r>
  </si>
  <si>
    <r>
      <t xml:space="preserve">Donde proceda, existe señalización de obligación de uso de EPI. </t>
    </r>
    <r>
      <rPr>
        <sz val="11"/>
        <color theme="1"/>
        <rFont val="Aptos"/>
        <family val="2"/>
      </rPr>
      <t>(RD 485/1997 – Señalización de obligación)</t>
    </r>
  </si>
  <si>
    <r>
      <t xml:space="preserve">Los EPI se mantienen, reparan y sustituyen para conservar sus condiciones de protección e higiene. </t>
    </r>
    <r>
      <rPr>
        <sz val="11"/>
        <color theme="1"/>
        <rFont val="Aptos"/>
        <family val="2"/>
      </rPr>
      <t>(RD 773/1997, art. 3.1 y art. 7)</t>
    </r>
  </si>
  <si>
    <r>
      <t xml:space="preserve">Se dispone de procedimientos de limpieza y desinfección (especial atención a EPI compartidos). </t>
    </r>
    <r>
      <rPr>
        <sz val="11"/>
        <color theme="1"/>
        <rFont val="Aptos"/>
        <family val="2"/>
      </rPr>
      <t>(RD 773/1997, art. 7; Guía INSST – higiene de EPI)</t>
    </r>
  </si>
  <si>
    <r>
      <t xml:space="preserve">Los EPI se almacenan correctamente para evitar deterioro, contaminación o deformación. </t>
    </r>
    <r>
      <rPr>
        <sz val="11"/>
        <color theme="1"/>
        <rFont val="Aptos"/>
        <family val="2"/>
      </rPr>
      <t>(RD 773/1997, art. 7)</t>
    </r>
  </si>
  <si>
    <r>
      <t xml:space="preserve">Se controla caducidad y vida útil (fechas, horas de servicio, indicadores del fabricante). </t>
    </r>
    <r>
      <rPr>
        <sz val="11"/>
        <color theme="1"/>
        <rFont val="Aptos"/>
        <family val="2"/>
      </rPr>
      <t>(RD 773/1997, art. 7; Guía INSST – vida útil)</t>
    </r>
  </si>
  <si>
    <r>
      <t xml:space="preserve">Se consulta a los trabajadores/representantes sobre selección y condiciones de uso de EPI, y se consideran sus observaciones y esta documentado. </t>
    </r>
    <r>
      <rPr>
        <sz val="11"/>
        <color theme="1"/>
        <rFont val="Aptos"/>
        <family val="2"/>
      </rPr>
      <t>(RD 773/1997, art. 6; LPRL art. 33)</t>
    </r>
  </si>
  <si>
    <r>
      <t xml:space="preserve">Se incluye el programa de EPI en la planificación preventiva, con responsables y KPIs de control. </t>
    </r>
    <r>
      <rPr>
        <sz val="11"/>
        <color theme="1"/>
        <rFont val="Aptos"/>
        <family val="2"/>
      </rPr>
      <t>(RD 773/1997, art. 3; RSP art. 5)</t>
    </r>
  </si>
  <si>
    <r>
      <t>Se mantiene archivo de: ER → selección → entrega → formación → mantenimiento/inspecciones → reposición.</t>
    </r>
    <r>
      <rPr>
        <sz val="11"/>
        <color theme="1"/>
        <rFont val="Aptos"/>
        <family val="2"/>
      </rPr>
      <t xml:space="preserve"> (RD 773/1997, art. 7; Guía INSST)</t>
    </r>
  </si>
  <si>
    <r>
      <t xml:space="preserve">En concurrencia de empresas, se coordina el uso de EPI y su compatibilidad (empresario titular/contratistas). </t>
    </r>
    <r>
      <rPr>
        <sz val="11"/>
        <color theme="1"/>
        <rFont val="Aptos"/>
        <family val="2"/>
      </rPr>
      <t>(RD 773/1997, art. 3; RDL 171/2004)</t>
    </r>
  </si>
  <si>
    <t>CHECK LIST SOBRE RUIDO</t>
  </si>
  <si>
    <t>Evaluación y medición de la exposición</t>
  </si>
  <si>
    <t>Valores de acción y límites de exposición</t>
  </si>
  <si>
    <t>Medidas técnicas y organizativas</t>
  </si>
  <si>
    <t>Equipos de protección individual (EPI auditivos)</t>
  </si>
  <si>
    <t>Información, formación y consulta</t>
  </si>
  <si>
    <t>Señalización, acceso y mantenimiento</t>
  </si>
  <si>
    <t>Documentación y gestión preventiva</t>
  </si>
  <si>
    <r>
      <t xml:space="preserve">Se ha realizado una evaluación inicial del riesgo por exposición al ruido en todos los puestos donde pueda superarse el nivel de acción inferior.
</t>
    </r>
    <r>
      <rPr>
        <sz val="11"/>
        <color theme="1"/>
        <rFont val="Aptos"/>
        <family val="2"/>
      </rPr>
      <t>(Art. 4.1 RD 286/2006 y Guía Técnica cap. 4.1)</t>
    </r>
  </si>
  <si>
    <r>
      <t xml:space="preserve">La evaluación incluye la medición del nivel de exposición diaria equivalente (LEX,8h) y del nivel de pico (Lpico) según la metodología de la norma UNE-EN ISO 9612:2009.
</t>
    </r>
    <r>
      <rPr>
        <sz val="11"/>
        <color theme="1"/>
        <rFont val="Aptos"/>
        <family val="2"/>
      </rPr>
      <t>(Art. 4.2 RD 286/2006 y Guía Técnica cap. 4.2)</t>
    </r>
  </si>
  <si>
    <r>
      <t xml:space="preserve">La medición se ha efectuado por personal competente, con equipos calibrados y certificados.
</t>
    </r>
    <r>
      <rPr>
        <sz val="11"/>
        <color theme="1"/>
        <rFont val="Aptos"/>
        <family val="2"/>
      </rPr>
      <t>(Art. 4.3 RD 286/2006 y Guía Técnica cap. 4.3)</t>
    </r>
  </si>
  <si>
    <r>
      <t xml:space="preserve">Se consideran todas las exposiciones relevantes: máquinas, herramientas, reverberaciones, uso de EPI y tiempos de exposición real.
</t>
    </r>
    <r>
      <rPr>
        <sz val="11"/>
        <color theme="1"/>
        <rFont val="Aptos"/>
        <family val="2"/>
      </rPr>
      <t>(Art. 4.2 RD 286/2006 y Guía Técnica cap. 4.4)</t>
    </r>
  </si>
  <si>
    <r>
      <t xml:space="preserve">Se dispone de un informe de resultados, con identificación de puestos, valores obtenidos, incertidumbre de medición y recomendaciones.
</t>
    </r>
    <r>
      <rPr>
        <sz val="11"/>
        <color theme="1"/>
        <rFont val="Aptos"/>
        <family val="2"/>
      </rPr>
      <t>(Art. 4.4 RD 286/2006)</t>
    </r>
  </si>
  <si>
    <r>
      <t xml:space="preserve">La evaluación se revisa periódicamente, y siempre que se produzcan cambios en equipos, procesos o distribución espacial.
</t>
    </r>
    <r>
      <rPr>
        <sz val="11"/>
        <color theme="1"/>
        <rFont val="Aptos"/>
        <family val="2"/>
      </rPr>
      <t>(Art. 4.5 RD 286/2006 y Guía Técnica cap. 4.5)</t>
    </r>
  </si>
  <si>
    <r>
      <t xml:space="preserve">Se comparan los resultados con los valores de acción inferiores (LEX,8h = 80 dB(A); Lpico = 135 dB(C)), valores superiores (LEX,8h = 85 dB(A); Lpico = 137 dB(C)) y límite de exposición (LEX,8h = 87 dB(A); Lpico = 140 dB(C)).
</t>
    </r>
    <r>
      <rPr>
        <sz val="11"/>
        <color theme="1"/>
        <rFont val="Aptos"/>
        <family val="2"/>
      </rPr>
      <t>(Art. 5 RD 286/2006)</t>
    </r>
  </si>
  <si>
    <r>
      <t xml:space="preserve">Se aplican valores corregidos por la atenuación efectiva del protector auditivo cuando se evalúa el cumplimiento del límite de exposición.
</t>
    </r>
    <r>
      <rPr>
        <sz val="11"/>
        <color theme="1"/>
        <rFont val="Aptos"/>
        <family val="2"/>
      </rPr>
      <t>(Art. 5.3 RD 286/2006 y Guía Técnica cap. 5.3)</t>
    </r>
  </si>
  <si>
    <r>
      <t xml:space="preserve">Se documentan niveles de exposición diarios y semanales, cuando la exposición varía de un día a otro.
</t>
    </r>
    <r>
      <rPr>
        <sz val="11"/>
        <color theme="1"/>
        <rFont val="Aptos"/>
        <family val="2"/>
      </rPr>
      <t>(Art. 5.2 RD 286/2006)</t>
    </r>
  </si>
  <si>
    <r>
      <t xml:space="preserve">Se han adoptado medidas de control técnico en la fuente, como selección de equipos menos ruidosos, mantenimiento preventivo, aislamiento o amortiguación.
</t>
    </r>
    <r>
      <rPr>
        <sz val="11"/>
        <color theme="1"/>
        <rFont val="Aptos"/>
        <family val="2"/>
      </rPr>
      <t>(Art. 6.1.a RD 286/2006 y Guía Técnica cap. 6.1)</t>
    </r>
  </si>
  <si>
    <r>
      <t xml:space="preserve">Se aplican medidas organizativas: limitación de tiempos de exposición, rotación de tareas y zonas de descanso acústicamente protegidas.
</t>
    </r>
    <r>
      <rPr>
        <sz val="11"/>
        <color theme="1"/>
        <rFont val="Aptos"/>
        <family val="2"/>
      </rPr>
      <t>(Art. 6.1.b RD 286/2006)</t>
    </r>
  </si>
  <si>
    <r>
      <t xml:space="preserve">Los lugares de trabajo con niveles altos de ruido están separados o señalizados adecuadamente y el acceso restringido.
</t>
    </r>
    <r>
      <rPr>
        <sz val="11"/>
        <color theme="1"/>
        <rFont val="Aptos"/>
        <family val="2"/>
      </rPr>
      <t>(Art. 6.1.c RD 286/2006 y Anexo I Guía Técnica)</t>
    </r>
  </si>
  <si>
    <r>
      <t xml:space="preserve">Se prioriza la prevención técnica sobre el uso de EPI, conforme al principio jerárquico de la acción preventiva.
</t>
    </r>
    <r>
      <rPr>
        <sz val="11"/>
        <color theme="1"/>
        <rFont val="Aptos"/>
        <family val="2"/>
      </rPr>
      <t>(Art. 6.2 RD 286/2006 y Art. 15 LPRL)</t>
    </r>
  </si>
  <si>
    <r>
      <t xml:space="preserve">Se implementan programas de mantenimiento y limpieza de máquinas, envolventes y aislamientos acústicos.
</t>
    </r>
    <r>
      <rPr>
        <sz val="11"/>
        <color theme="1"/>
        <rFont val="Aptos"/>
        <family val="2"/>
      </rPr>
      <t>(Art. 6.1 RD 286/2006 y Guía Técnica cap. 6.4)</t>
    </r>
  </si>
  <si>
    <r>
      <t xml:space="preserve">Se proporcionan protectores auditivos individuales cuando se superan los valores de acción superiores (85 dB(A)).
</t>
    </r>
    <r>
      <rPr>
        <sz val="11"/>
        <color theme="1"/>
        <rFont val="Aptos"/>
        <family val="2"/>
      </rPr>
      <t>(Art. 7.1 RD 286/2006 y Art. 3 RD 773/1997)</t>
    </r>
  </si>
  <si>
    <r>
      <t xml:space="preserve">Los trabajadores tienen acceso voluntario a protectores auditivos cuando se superen los valores de acción inferiores (80 dB(A)).
</t>
    </r>
    <r>
      <rPr>
        <sz val="11"/>
        <color theme="1"/>
        <rFont val="Aptos"/>
        <family val="2"/>
      </rPr>
      <t>(Art. 7.2 RD 286/2006)</t>
    </r>
  </si>
  <si>
    <r>
      <t xml:space="preserve">Los protectores se seleccionan en función del nivel de ruido, confort, compatibilidad y necesidades del usuario.
</t>
    </r>
    <r>
      <rPr>
        <sz val="11"/>
        <color theme="1"/>
        <rFont val="Aptos"/>
        <family val="2"/>
      </rPr>
      <t>(Art. 7.3 RD 286/2006 y Guía Técnica cap. 7.2)</t>
    </r>
  </si>
  <si>
    <r>
      <t xml:space="preserve">Se garantiza que los EPI se adaptan al trabajador y que su atenuación no produce sobreprotección (nivel efectivo entre 70–80 dB(A)).
</t>
    </r>
    <r>
      <rPr>
        <sz val="11"/>
        <color theme="1"/>
        <rFont val="Aptos"/>
        <family val="2"/>
      </rPr>
      <t>(Guía Técnica cap. 7.3)</t>
    </r>
  </si>
  <si>
    <r>
      <t xml:space="preserve">Los EPI se mantienen, limpian y sustituyen de acuerdo con las instrucciones del fabricante.
</t>
    </r>
    <r>
      <rPr>
        <sz val="11"/>
        <color theme="1"/>
        <rFont val="Aptos"/>
        <family val="2"/>
      </rPr>
      <t>(Art. 7.4 RD 286/2006 y RD 773/1997 art. 7)</t>
    </r>
  </si>
  <si>
    <r>
      <t xml:space="preserve">Los trabajadores reciben información sobre los riesgos derivados del ruido, los valores de acción, los resultados de evaluación y las medidas implantadas.
</t>
    </r>
    <r>
      <rPr>
        <sz val="11"/>
        <color theme="1"/>
        <rFont val="Aptos"/>
        <family val="2"/>
      </rPr>
      <t>(Art. 8.1 RD 286/2006 y Art. 18 LPRL)</t>
    </r>
  </si>
  <si>
    <r>
      <t xml:space="preserve">Se proporciona formación sobre el uso correcto de los protectores auditivos, su colocación, mantenimiento y sustitución.
</t>
    </r>
    <r>
      <rPr>
        <sz val="11"/>
        <color theme="1"/>
        <rFont val="Aptos"/>
        <family val="2"/>
      </rPr>
      <t>(Art. 8.2 RD 286/2006 y Art. 19 LPRL)</t>
    </r>
  </si>
  <si>
    <r>
      <t xml:space="preserve">Se consulta a los trabajadores o sus representantes sobre la selección de medidas técnicas, organizativas y de EPI.
</t>
    </r>
    <r>
      <rPr>
        <sz val="11"/>
        <color theme="1"/>
        <rFont val="Aptos"/>
        <family val="2"/>
      </rPr>
      <t>(Art. 8.3 RD 286/2006 y Art. 33 LPRL)</t>
    </r>
  </si>
  <si>
    <r>
      <t xml:space="preserve">Los trabajadores expuestos a niveles de ruido superiores a los valores de acción superiores participan en un programa de vigilancia específica de la audición (audiometrías).
</t>
    </r>
    <r>
      <rPr>
        <sz val="11"/>
        <color theme="1"/>
        <rFont val="Aptos"/>
        <family val="2"/>
      </rPr>
      <t>(Art. 9.1 RD 286/2006 y Guía Técnica cap. 9.2)</t>
    </r>
  </si>
  <si>
    <r>
      <t xml:space="preserve">Se ofrece vigilancia voluntaria a quienes superan los valores de acción inferiores, cuando el empresario lo estime oportuno.
</t>
    </r>
    <r>
      <rPr>
        <sz val="11"/>
        <color theme="1"/>
        <rFont val="Aptos"/>
        <family val="2"/>
      </rPr>
      <t>(Art. 9.2 RD 286/2006)</t>
    </r>
  </si>
  <si>
    <r>
      <t xml:space="preserve">Los resultados se comunican individualmente, se conservan en el historial de salud laboral y se utilizan para mejorar la prevención.
</t>
    </r>
    <r>
      <rPr>
        <sz val="11"/>
        <color theme="1"/>
        <rFont val="Aptos"/>
        <family val="2"/>
      </rPr>
      <t>(Art. 9.3 RD 286/2006 y Art. 22 LPRL)</t>
    </r>
  </si>
  <si>
    <r>
      <t xml:space="preserve">En caso de daño auditivo relacionado con el trabajo, se revisa la evaluación de riesgos y medidas preventivas.
</t>
    </r>
    <r>
      <rPr>
        <sz val="11"/>
        <color theme="1"/>
        <rFont val="Aptos"/>
        <family val="2"/>
      </rPr>
      <t>(Art. 9.4 RD 286/2006)</t>
    </r>
  </si>
  <si>
    <r>
      <t xml:space="preserve">Las zonas donde los trabajadores puedan estar expuestos por encima de los valores superiores están señalizadas con pictogramas de “uso obligatorio de protección auditiva”.
</t>
    </r>
    <r>
      <rPr>
        <sz val="11"/>
        <color theme="1"/>
        <rFont val="Aptos"/>
        <family val="2"/>
      </rPr>
      <t>(Art. 10 RD 286/2006 y RD 485/1997 – Señalización de seguridad)</t>
    </r>
  </si>
  <si>
    <r>
      <t xml:space="preserve">El acceso a dichas zonas se limita exclusivamente a personal autorizado y protegido.
</t>
    </r>
    <r>
      <rPr>
        <sz val="11"/>
        <color theme="1"/>
        <rFont val="Aptos"/>
        <family val="2"/>
      </rPr>
      <t>(Art. 10.2 RD 286/2006)</t>
    </r>
  </si>
  <si>
    <r>
      <t xml:space="preserve">Los equipos y sistemas de control del ruido se mantienen operativos y se revisan periódicamente.
</t>
    </r>
    <r>
      <rPr>
        <sz val="11"/>
        <color theme="1"/>
        <rFont val="Aptos"/>
        <family val="2"/>
      </rPr>
      <t>(Art. 6.1 RD 286/2006 y Guía Técnica cap. 10)</t>
    </r>
  </si>
  <si>
    <r>
      <t xml:space="preserve">Se conserva registro de las evaluaciones de ruido, niveles medidos y medidas adoptadas.
</t>
    </r>
    <r>
      <rPr>
        <sz val="11"/>
        <color theme="1"/>
        <rFont val="Aptos"/>
        <family val="2"/>
      </rPr>
      <t>(Art. 11 RD 286/2006 y RSP art. 5)</t>
    </r>
  </si>
  <si>
    <r>
      <t xml:space="preserve">Se integra la gestión del ruido en la planificación de la actividad preventiva.
</t>
    </r>
    <r>
      <rPr>
        <sz val="11"/>
        <color theme="1"/>
        <rFont val="Aptos"/>
        <family val="2"/>
      </rPr>
      <t>(Art. 11 RD 286/2006 y LPRL art. 16)</t>
    </r>
  </si>
  <si>
    <r>
      <t xml:space="preserve">Se mantienen actualizados los programas de control, formación y vigilancia de la salud, revisándolos al menos anualmente.
</t>
    </r>
    <r>
      <rPr>
        <sz val="11"/>
        <color theme="1"/>
        <rFont val="Aptos"/>
        <family val="2"/>
      </rPr>
      <t>(Art. 11 RD 286/2006 y Guía Técnica cap. 11)</t>
    </r>
  </si>
  <si>
    <t>Real Decreto 286/2006, de 10 de marzo, sobre la protección de la salud y la seguridad de los trabajadores contra los riesgos relacionados con la exposición al ruido</t>
  </si>
  <si>
    <t>CHECK LIST SOBRE VIBRACIONES</t>
  </si>
  <si>
    <t>Real Decreto 1311/2005, de 4 de noviembre, sobre la protección de la salud y la seguridad de los trabajadores frente a los riesgos derivados o que puedan derivarse de la exposición a vibraciones mecánicas</t>
  </si>
  <si>
    <t>La evaluación de riesgos debe de determinar que trabajadores pueden tener exposición a vibraciones con necesidad de realizar una evaluación específica.</t>
  </si>
  <si>
    <t>Medidas técnicas y organizativas de reducción</t>
  </si>
  <si>
    <t>Equipos de protección, límites y aclaraciones</t>
  </si>
  <si>
    <t>Señalización, acceso y gestión operativa</t>
  </si>
  <si>
    <t>Documentación y revisión del programa</t>
  </si>
  <si>
    <t>CHECK LIST SOBRE SUSTANCIAS QUÍMICAS</t>
  </si>
  <si>
    <t>Real Decreto 374/2001, de 6 de abril, sobre la protección de la salud y seguridad de los trabajadores contra los riesgos relacionados con los agentes químicos durante el trabajo</t>
  </si>
  <si>
    <t>Inventario, información de sustancias y clasificación</t>
  </si>
  <si>
    <t>Evaluación de riesgos y medición</t>
  </si>
  <si>
    <r>
      <t xml:space="preserve">Se ha realizado evaluación inicial de la exposición a vibraciones en todos los puestos con equipos que transmiten vibraciones. </t>
    </r>
    <r>
      <rPr>
        <sz val="11"/>
        <color theme="1"/>
        <rFont val="Aptos"/>
        <family val="2"/>
      </rPr>
      <t>(Art. 3 RD 1311/2005)</t>
    </r>
  </si>
  <si>
    <r>
      <t xml:space="preserve">La evaluación identifica tareas, equipos, tiempos efectivos y distingue entre mano-brazo (HAV) y cuerpo entero (WBV). </t>
    </r>
    <r>
      <rPr>
        <sz val="11"/>
        <color theme="1"/>
        <rFont val="Aptos"/>
        <family val="2"/>
      </rPr>
      <t>(Art. 3 RD 1311/2005; Guía INSST – Metodología)</t>
    </r>
  </si>
  <si>
    <r>
      <t xml:space="preserve">La medición de HAV se ha efectuado conforme a UNE-EN ISO 5349-1/2, con instrumentos calibrados y personal competente. </t>
    </r>
    <r>
      <rPr>
        <sz val="11"/>
        <color theme="1"/>
        <rFont val="Aptos"/>
        <family val="2"/>
      </rPr>
      <t>(Art. 3 RD 1311/2005 y Anexo – Métodos; Guía INSST)</t>
    </r>
  </si>
  <si>
    <r>
      <t>La medición de WBV se ha efectuado conforme a UNE-EN ISO 2631-1, considerando ejes, asientos/plataformas y condiciones reales de conducción/uso.</t>
    </r>
    <r>
      <rPr>
        <sz val="11"/>
        <color theme="1"/>
        <rFont val="Aptos"/>
        <family val="2"/>
      </rPr>
      <t xml:space="preserve"> (Art. 3 RD 1311/2005 y Anexo – Métodos; Guía INSST)</t>
    </r>
  </si>
  <si>
    <r>
      <t>Se calcula el A(8) (exposición diaria normalizada a 8 h) y, para WBV con choques/impactos, se valora el VDV cuando sea más apropiado.</t>
    </r>
    <r>
      <rPr>
        <sz val="11"/>
        <color theme="1"/>
        <rFont val="Aptos"/>
        <family val="2"/>
      </rPr>
      <t xml:space="preserve"> (Art. 4.4 RD 1311/2005; Guía INSST – uso de VDV)</t>
    </r>
  </si>
  <si>
    <r>
      <t>El informe incluye incertidumbre, condiciones de trabajo representativas y corrección por ciclos/rotaciones.</t>
    </r>
    <r>
      <rPr>
        <sz val="11"/>
        <color theme="1"/>
        <rFont val="Aptos"/>
        <family val="2"/>
      </rPr>
      <t xml:space="preserve"> (Art. 3 RD 1311/2005; Guía INSST)</t>
    </r>
  </si>
  <si>
    <r>
      <t xml:space="preserve">La evaluación se revisa cuando cambian equipos, métodos o se detectan daños a la salud relacionados. </t>
    </r>
    <r>
      <rPr>
        <sz val="11"/>
        <color theme="1"/>
        <rFont val="Aptos"/>
        <family val="2"/>
      </rPr>
      <t>(Art. 3 RD 1311/2005)</t>
    </r>
  </si>
  <si>
    <r>
      <t xml:space="preserve">Para HAV, se comparan resultados con valor de acción A(8) = 2,5 m/s² y límite de exposición A(8) = 5,0 m/s². </t>
    </r>
    <r>
      <rPr>
        <sz val="11"/>
        <color theme="1"/>
        <rFont val="Aptos"/>
        <family val="2"/>
      </rPr>
      <t>(Art. 4 RD 1311/2005)</t>
    </r>
  </si>
  <si>
    <r>
      <t xml:space="preserve">Para WBV, se comparan con valor de acción A(8) = 0,5 m/s² y límite de exposición A(8) = 1,15 m/s² (o VDV acción = 9,1 m/s¹·⁷⁵; VDV límite = 21 m/s¹·⁷⁵ cuando se use este índice). </t>
    </r>
    <r>
      <rPr>
        <sz val="11"/>
        <color theme="1"/>
        <rFont val="Aptos"/>
        <family val="2"/>
      </rPr>
      <t>(Art. 4 RD 1311/2005; Guía INSST – WBV/VDV)</t>
    </r>
  </si>
  <si>
    <r>
      <t xml:space="preserve">Cuando la exposición varía significativamente por días, se aplica, si procede, la media semanal bajo condiciones justificadas y medidas reforzadas. </t>
    </r>
    <r>
      <rPr>
        <sz val="11"/>
        <color theme="1"/>
        <rFont val="Aptos"/>
        <family val="2"/>
      </rPr>
      <t>(Art. 4.5 RD 1311/2005)</t>
    </r>
  </si>
  <si>
    <r>
      <t xml:space="preserve">Se adoptan medidas inmediatas si se supera un límite y se prohíbe continuar la exposición hasta restablecer condiciones seguras. </t>
    </r>
    <r>
      <rPr>
        <sz val="11"/>
        <color theme="1"/>
        <rFont val="Aptos"/>
        <family val="2"/>
      </rPr>
      <t>(Art. 4 y 5 RD 1311/2005)</t>
    </r>
  </si>
  <si>
    <r>
      <t xml:space="preserve">Se seleccionan equipos de menor emisión de vibraciones (criterios de compra y verificación in situ). </t>
    </r>
    <r>
      <rPr>
        <sz val="11"/>
        <color theme="1"/>
        <rFont val="Aptos"/>
        <family val="2"/>
      </rPr>
      <t>(Art. 5.1.a RD 1311/2005)</t>
    </r>
  </si>
  <si>
    <r>
      <t>Se implantan medidas técnicas: mantenimiento preventivo, equilibrado, herramientas adecuadas, mangos/empotramientos antivibratorios, asientos/suspensiones de baja transmisión, neumáticos adecuados y vías firmes en cantera.</t>
    </r>
    <r>
      <rPr>
        <sz val="11"/>
        <color theme="1"/>
        <rFont val="Aptos"/>
        <family val="2"/>
      </rPr>
      <t xml:space="preserve"> (Art. 5.1 RD 1311/2005; Guía INSST)</t>
    </r>
  </si>
  <si>
    <r>
      <t>Se aplican medidas organizativas: reducción del tiempo de exposición, rotación de tareas, pausas y planificación de ciclos.</t>
    </r>
    <r>
      <rPr>
        <sz val="11"/>
        <color theme="1"/>
        <rFont val="Aptos"/>
        <family val="2"/>
      </rPr>
      <t xml:space="preserve"> (Art. 5.1.b RD 1311/2005)</t>
    </r>
  </si>
  <si>
    <r>
      <t xml:space="preserve">Se evita el frío y la humedad en tareas con HAV, y se promueve agarre adecuado y técnicas de trabajo que minimicen fuerza de sujeción. </t>
    </r>
    <r>
      <rPr>
        <sz val="11"/>
        <color theme="1"/>
        <rFont val="Aptos"/>
        <family val="2"/>
      </rPr>
      <t>(Art. 5.1 RD 1311/2005; Guía INSST – HAVS)</t>
    </r>
  </si>
  <si>
    <r>
      <t>En WBV, se optimiza velocidad de circulación, se mejoran firmes/pendientes, se ajusta presión de neumáticos y reglaje del asiento (masa, recorrido y amortiguación).</t>
    </r>
    <r>
      <rPr>
        <sz val="11"/>
        <color theme="1"/>
        <rFont val="Aptos"/>
        <family val="2"/>
      </rPr>
      <t xml:space="preserve"> (Art. 5.1 RD 1311/2005; Guía INSST – WBV)</t>
    </r>
  </si>
  <si>
    <r>
      <t xml:space="preserve">Se informa que los guantes antivibratorios pueden mejorar el confort pero no garantizan el cumplimiento de valores de acción/límite ni sustituyen medidas técnicas. </t>
    </r>
    <r>
      <rPr>
        <sz val="11"/>
        <color theme="1"/>
        <rFont val="Aptos"/>
        <family val="2"/>
      </rPr>
      <t>(Art. 5 RD 1311/2005; Guía INSST – eficacia limitada EPI HAV)</t>
    </r>
  </si>
  <si>
    <r>
      <t>Se verifica no utilizar EPI como justificación para superar límites de exposición establecidos.</t>
    </r>
    <r>
      <rPr>
        <sz val="11"/>
        <color theme="1"/>
        <rFont val="Aptos"/>
        <family val="2"/>
      </rPr>
      <t xml:space="preserve"> (Art. 4 RD 1311/2005)</t>
    </r>
  </si>
  <si>
    <r>
      <t xml:space="preserve">Los trabajadores reciben información sobre riesgos de vibraciones, síntomas (p. ej., síndrome mano-brazo, lumbalgias por WBV), valores de acción/límite y medidas implantadas. </t>
    </r>
    <r>
      <rPr>
        <sz val="11"/>
        <color theme="1"/>
        <rFont val="Aptos"/>
        <family val="2"/>
      </rPr>
      <t>(Art. 6.1 RD 1311/2005; LPRL art. 18)</t>
    </r>
  </si>
  <si>
    <r>
      <t xml:space="preserve">Se imparte formación práctica en uso/ajuste de asientos, técnicas de manejo, reducción de fuerza de agarre, periodos de descanso y reconocimiento precoz de síntomas. </t>
    </r>
    <r>
      <rPr>
        <sz val="11"/>
        <color theme="1"/>
        <rFont val="Aptos"/>
        <family val="2"/>
      </rPr>
      <t>(Art. 6.2 RD 1311/2005; LPRL art. 19)</t>
    </r>
  </si>
  <si>
    <r>
      <t xml:space="preserve">Se consulta a trabajadores/representantes sobre selección de equipos, métodos de trabajo y medidas preventivas. </t>
    </r>
    <r>
      <rPr>
        <sz val="11"/>
        <color theme="1"/>
        <rFont val="Aptos"/>
        <family val="2"/>
      </rPr>
      <t>(Art. 6.3 RD 1311/2005; LPRL art. 33)</t>
    </r>
  </si>
  <si>
    <r>
      <t xml:space="preserve">Se ofrece vigilancia específica de la salud a trabajadores expuestos por encima de valores de acción o cuando lo indique la evaluación. </t>
    </r>
    <r>
      <rPr>
        <sz val="11"/>
        <color theme="1"/>
        <rFont val="Aptos"/>
        <family val="2"/>
      </rPr>
      <t>(Art. 7.1 RD 1311/2005; LPRL art. 22)</t>
    </r>
  </si>
  <si>
    <r>
      <t>La vigilancia incluye controles iniciales y periódicos orientados a HAVS (vascular/neurológico/músculo-esquelético) y trastornos lumbares por WBV, con registro de resultados.</t>
    </r>
    <r>
      <rPr>
        <sz val="11"/>
        <color theme="1"/>
        <rFont val="Aptos"/>
        <family val="2"/>
      </rPr>
      <t xml:space="preserve"> (Art. 7 RD 1311/2005; Guía INSST)</t>
    </r>
  </si>
  <si>
    <r>
      <t xml:space="preserve">Ante indicios de daño, se revisa la evaluación y medidas, se reubica temporalmente si procede y se actualiza la planificación preventiva. </t>
    </r>
    <r>
      <rPr>
        <sz val="11"/>
        <color theme="1"/>
        <rFont val="Aptos"/>
        <family val="2"/>
      </rPr>
      <t>(Art. 7.3 RD 1311/2005)</t>
    </r>
  </si>
  <si>
    <r>
      <t xml:space="preserve">Las zonas/operaciones con probabilidad de superar valores de acción se señalizan y se limita el acceso a personal informado y formado. </t>
    </r>
    <r>
      <rPr>
        <sz val="11"/>
        <color theme="1"/>
        <rFont val="Aptos"/>
        <family val="2"/>
      </rPr>
      <t>(Art. 5 RD 1311/2005; RD 485/1997)</t>
    </r>
  </si>
  <si>
    <r>
      <t xml:space="preserve">En equipos móviles (cantera/planta), se documentan instrucciones de conducción y ajuste de asiento; se controla velocidad y estado de firmes. </t>
    </r>
    <r>
      <rPr>
        <sz val="11"/>
        <color theme="1"/>
        <rFont val="Aptos"/>
        <family val="2"/>
      </rPr>
      <t>(Art. 5 RD 1311/2005; Guía INSST – WBV)</t>
    </r>
  </si>
  <si>
    <r>
      <t xml:space="preserve">Se mantienen registros de mantenimiento (equilibrado, suspensiones, neumáticos, asientos) que afectan a la transmisión de vibraciones. </t>
    </r>
    <r>
      <rPr>
        <sz val="11"/>
        <color theme="1"/>
        <rFont val="Aptos"/>
        <family val="2"/>
      </rPr>
      <t>(Art. 5 RD 1311/2005)</t>
    </r>
  </si>
  <si>
    <r>
      <t xml:space="preserve">Se conservan registros de evaluación/medición, decisiones de control, revisiones y justificaciones de media semanal cuando se aplica. </t>
    </r>
    <r>
      <rPr>
        <sz val="11"/>
        <color theme="1"/>
        <rFont val="Aptos"/>
        <family val="2"/>
      </rPr>
      <t>(Art. 3 y 4.5 RD 1311/2005; RSP art. 5)</t>
    </r>
  </si>
  <si>
    <r>
      <t>La planificación preventiva integra objetivos de reducción, responsables y seguimiento de tiempos de exposición A(8) por puesto.</t>
    </r>
    <r>
      <rPr>
        <sz val="11"/>
        <color theme="1"/>
        <rFont val="Aptos"/>
        <family val="2"/>
      </rPr>
      <t xml:space="preserve"> (Art. 5 RD 1311/2005; LPRL art. 16)</t>
    </r>
  </si>
  <si>
    <r>
      <t xml:space="preserve">Se revisa anualmente o tras cambios el programa de control de vibraciones, incorporando resultados de vigilancia de la salud. </t>
    </r>
    <r>
      <rPr>
        <sz val="11"/>
        <color theme="1"/>
        <rFont val="Aptos"/>
        <family val="2"/>
      </rPr>
      <t>(Art. 5 y 7 RD 1311/2005)</t>
    </r>
  </si>
  <si>
    <t>Jerarquía preventiva (eliminación/sustitución/control técnico/organización)</t>
  </si>
  <si>
    <t>Valores límite y control de la exposición</t>
  </si>
  <si>
    <t>Procedimientos de trabajo, limpieza y mantenimiento</t>
  </si>
  <si>
    <t>Información, formación, consulta y señalización</t>
  </si>
  <si>
    <t>Emergencias, incidentes y exposición no habitual</t>
  </si>
  <si>
    <t>Almacenamiento, trasvase y transporte interno</t>
  </si>
  <si>
    <t>Coordinación de actividades empresariales y documentación</t>
  </si>
  <si>
    <t>Agentes CMR (si aplica, además del RD 374/2001)</t>
  </si>
  <si>
    <r>
      <t>Existe inventario actualizado de agentes químicos utilizados, generados o presentes por proceso (incluida polvo y sílice respirable).</t>
    </r>
    <r>
      <rPr>
        <sz val="11"/>
        <color theme="1"/>
        <rFont val="Aptos"/>
        <family val="2"/>
      </rPr>
      <t xml:space="preserve"> (RD 374/2001, art. 3.1; Guía INSST – Identificación de agentes)</t>
    </r>
  </si>
  <si>
    <r>
      <t xml:space="preserve">Se dispone de Fichas de Datos de Seguridad (FDS) en castellano y accesibles para todos los agentes suministrados. </t>
    </r>
    <r>
      <rPr>
        <sz val="11"/>
        <color theme="1"/>
        <rFont val="Aptos"/>
        <family val="2"/>
      </rPr>
      <t>(RD 374/2001, art. 3.2; REACH art. 31)</t>
    </r>
  </si>
  <si>
    <r>
      <t>Los recipientes y tuberías están etiquetados conforme a CLP (pictogramas, indicaciones de peligro y prudencia).</t>
    </r>
    <r>
      <rPr>
        <sz val="11"/>
        <color theme="1"/>
        <rFont val="Aptos"/>
        <family val="2"/>
      </rPr>
      <t xml:space="preserve"> (RD 374/2001, art. 3.2; CLP Reglamento (CE) 1272/2008)</t>
    </r>
  </si>
  <si>
    <r>
      <t xml:space="preserve">Se identifican agentes generados en el proceso (p. ej., polvo de sílice por corte en húmedo/seco). </t>
    </r>
    <r>
      <rPr>
        <sz val="11"/>
        <color theme="1"/>
        <rFont val="Aptos"/>
        <family val="2"/>
      </rPr>
      <t>(RD 374/2001, art. 3.1; Guía INSST)</t>
    </r>
  </si>
  <si>
    <r>
      <t xml:space="preserve">Se ha realizado evaluación de riesgos específica por puesto/tarea, considerando propiedades peligrosas, niveles de exposición y duración. </t>
    </r>
    <r>
      <rPr>
        <sz val="11"/>
        <color theme="1"/>
        <rFont val="Aptos"/>
        <family val="2"/>
      </rPr>
      <t>(RD 374/2001, art. 3.1)</t>
    </r>
  </si>
  <si>
    <r>
      <t xml:space="preserve">Se han efectuado mediciones de exposición cuando es necesario para determinar el cumplimiento con VLA (ambientales y/o biológicos). De acuerdo a norma UNE EN 689 </t>
    </r>
    <r>
      <rPr>
        <sz val="11"/>
        <color theme="1"/>
        <rFont val="Aptos"/>
        <family val="2"/>
      </rPr>
      <t>(RD 374/2001, art. 3.3; Guía INSST – VLA)</t>
    </r>
  </si>
  <si>
    <r>
      <t xml:space="preserve">La evaluación se revisa ante cambios de sustancias/procesos, incidentes o resultados de vigilancia de la salud. </t>
    </r>
    <r>
      <rPr>
        <sz val="11"/>
        <color theme="1"/>
        <rFont val="Aptos"/>
        <family val="2"/>
      </rPr>
      <t>(RD 374/2001, art. 3.4)</t>
    </r>
  </si>
  <si>
    <r>
      <t>Para el polvo y la sílice cristalina respirable, se han seguido métodos validados y muestreo personal representativo</t>
    </r>
    <r>
      <rPr>
        <sz val="11"/>
        <color theme="1"/>
        <rFont val="Aptos"/>
        <family val="2"/>
      </rPr>
      <t>. (RD 374/2001, art. 3.3; Guía INSST – sílice)</t>
    </r>
  </si>
  <si>
    <r>
      <t>Se ha valorado la eliminación del agente o sustitución por otro menos peligroso (documentada).</t>
    </r>
    <r>
      <rPr>
        <sz val="11"/>
        <color theme="1"/>
        <rFont val="Aptos"/>
        <family val="2"/>
      </rPr>
      <t xml:space="preserve"> (RD 374/2001, art. 4.1)</t>
    </r>
  </si>
  <si>
    <r>
      <t xml:space="preserve">Se han implantado medidas técnicas en origen: procesos cerrados, captación localizada, ventilación general, humectación/encapsulado de polvo, automatización. </t>
    </r>
    <r>
      <rPr>
        <sz val="11"/>
        <color theme="1"/>
        <rFont val="Aptos"/>
        <family val="2"/>
      </rPr>
      <t>(RD 374/2001, art. 4.2)</t>
    </r>
  </si>
  <si>
    <r>
      <t>Se aplican medidas organizativas: limitación de personal expuesto, reducción de tiempos, segregación de áreas, planificación de tareas sucias fuera de turnos.</t>
    </r>
    <r>
      <rPr>
        <sz val="11"/>
        <color theme="1"/>
        <rFont val="Aptos"/>
        <family val="2"/>
      </rPr>
      <t xml:space="preserve"> (RD 374/2001, art. 4.3)</t>
    </r>
  </si>
  <si>
    <r>
      <t xml:space="preserve">Se prohíbe comer, beber o fumar en zonas con riesgo químico; existen normas higiénicas y lavabos cercanos. </t>
    </r>
    <r>
      <rPr>
        <sz val="11"/>
        <color theme="1"/>
        <rFont val="Aptos"/>
        <family val="2"/>
      </rPr>
      <t>(RD 374/2001, art. 4.4)</t>
    </r>
  </si>
  <si>
    <r>
      <t xml:space="preserve">El uso de EPI se reserva como último recurso o complemento cuando la exposición no puede controlarse suficientemente por otras medidas. </t>
    </r>
    <r>
      <rPr>
        <sz val="11"/>
        <color theme="1"/>
        <rFont val="Aptos"/>
        <family val="2"/>
      </rPr>
      <t>(RD 374/2001, art. 4.5; RD 773/1997)</t>
    </r>
  </si>
  <si>
    <r>
      <t xml:space="preserve">Se comparan resultados con los VLA-ED y VLA-EC publicados por el INSST (y, cuando aplique, VLB). </t>
    </r>
    <r>
      <rPr>
        <sz val="11"/>
        <color theme="1"/>
        <rFont val="Aptos"/>
        <family val="2"/>
      </rPr>
      <t>(RD 374/2001, art. 3.3; Guía INSST – Documentos VLA/VLB)</t>
    </r>
  </si>
  <si>
    <r>
      <t xml:space="preserve">Cuando se supera un VLA o se prevé superación, se adoptan medidas inmediatas de reducción/contención y se repite la medición tras las mejoras. </t>
    </r>
    <r>
      <rPr>
        <sz val="11"/>
        <color theme="1"/>
        <rFont val="Aptos"/>
        <family val="2"/>
      </rPr>
      <t>(RD 374/2001, art. 5.1)</t>
    </r>
  </si>
  <si>
    <r>
      <t xml:space="preserve">Se verifica la eficacia de las medidas (ventilación/captación) mediante controles periódicos y registros. </t>
    </r>
    <r>
      <rPr>
        <sz val="11"/>
        <color theme="1"/>
        <rFont val="Aptos"/>
        <family val="2"/>
      </rPr>
      <t>(RD 374/2001, art. 5.2; Guía INSST)</t>
    </r>
  </si>
  <si>
    <r>
      <t>Para agentes con absorción cutánea, se incluyen controles y medidas de protección dérmica.</t>
    </r>
    <r>
      <rPr>
        <sz val="11"/>
        <color theme="1"/>
        <rFont val="Aptos"/>
        <family val="2"/>
      </rPr>
      <t xml:space="preserve"> (RD 374/2001, art. 5.3; Guía INSST – vía dérmica)</t>
    </r>
  </si>
  <si>
    <r>
      <t>Existen procedimientos escritos de uso seguro, trasvases, limpieza y mantenimiento (incluida consignación/LOTO para intervención).</t>
    </r>
    <r>
      <rPr>
        <sz val="11"/>
        <color theme="1"/>
        <rFont val="Aptos"/>
        <family val="2"/>
      </rPr>
      <t xml:space="preserve"> (RD 374/2001, art. 4.3 y art. 6.1)</t>
    </r>
  </si>
  <si>
    <r>
      <t xml:space="preserve">Se aplica limpieza húmeda o aspiración con filtros HEPA en lugar de barrido en seco para polvo. </t>
    </r>
    <r>
      <rPr>
        <sz val="11"/>
        <color theme="1"/>
        <rFont val="Aptos"/>
        <family val="2"/>
      </rPr>
      <t>(RD 374/2001, art. 4.2; Guía INSST – polvo)</t>
    </r>
  </si>
  <si>
    <r>
      <t>Los residuos químicos se gestionan y etiquetan adecuadamente, con contenedores cerrados.</t>
    </r>
    <r>
      <rPr>
        <sz val="11"/>
        <color theme="1"/>
        <rFont val="Aptos"/>
        <family val="2"/>
      </rPr>
      <t xml:space="preserve"> (RD 374/2001, art. 6.1; normativa residuos)</t>
    </r>
  </si>
  <si>
    <r>
      <t xml:space="preserve">Equipos de protección individual </t>
    </r>
    <r>
      <rPr>
        <sz val="14"/>
        <color theme="0"/>
        <rFont val="Aptos"/>
        <family val="2"/>
      </rPr>
      <t>(apoyo del RD 773/1997)</t>
    </r>
  </si>
  <si>
    <r>
      <t>Se seleccionan EPI adecuados al riesgo (respiratorio P3 para polvo de sílice, ocular/facial, guantes, ropa, calzado), compatibles entre sí. Siguiendo UNE EN 529</t>
    </r>
    <r>
      <rPr>
        <sz val="11"/>
        <color theme="1"/>
        <rFont val="Aptos"/>
        <family val="2"/>
      </rPr>
      <t xml:space="preserve"> (RD 374/2001, art. 4.5; RD 773/1997, art. 5)</t>
    </r>
  </si>
  <si>
    <r>
      <t xml:space="preserve">Se proporciona formación y adiestramiento en colocación, uso y mantenimiento del EPI (incl. pruebas de ajuste si hay medias máscaras). </t>
    </r>
    <r>
      <rPr>
        <sz val="11"/>
        <color theme="1"/>
        <rFont val="Aptos"/>
        <family val="2"/>
      </rPr>
      <t>(RD 374/2001, art. 7.1; RD 773/1997, art. 7)</t>
    </r>
  </si>
  <si>
    <r>
      <t xml:space="preserve">Se dispone de reposición y mantenimiento de EPI, con registros de entrega y revisión. </t>
    </r>
    <r>
      <rPr>
        <sz val="11"/>
        <color theme="1"/>
        <rFont val="Aptos"/>
        <family val="2"/>
      </rPr>
      <t>(RD 374/2001, art. 4.5; RD 773/1997, art. 7)</t>
    </r>
  </si>
  <si>
    <r>
      <t>Los trabajadores reciben información sobre los riesgos, medidas de prevención, pictogramas CLP y riesgos residuales.</t>
    </r>
    <r>
      <rPr>
        <sz val="11"/>
        <color theme="1"/>
        <rFont val="Aptos"/>
        <family val="2"/>
      </rPr>
      <t xml:space="preserve"> (RD 374/2001, art. 7.1; LPRL art. 18)</t>
    </r>
  </si>
  <si>
    <r>
      <t xml:space="preserve">Se imparte formación específica y periódica en procedimientos seguros, uso de EPI y actuación en emergencias. </t>
    </r>
    <r>
      <rPr>
        <sz val="11"/>
        <color theme="1"/>
        <rFont val="Aptos"/>
        <family val="2"/>
      </rPr>
      <t>(RD 374/2001, art. 7.2; LPRL art. 19)</t>
    </r>
  </si>
  <si>
    <r>
      <t xml:space="preserve">Se consulta y participa a los trabajadores o sus representantes en la evaluación, selección de medidas y verificación de su eficacia. </t>
    </r>
    <r>
      <rPr>
        <sz val="11"/>
        <color theme="1"/>
        <rFont val="Aptos"/>
        <family val="2"/>
      </rPr>
      <t>(RD 374/2001, art. 8; LPRL art. 33)</t>
    </r>
  </si>
  <si>
    <r>
      <t>Las zonas de riesgo están señalizadas (prohibiciones/obligaciones/peligro químico) y se controla el acceso.</t>
    </r>
    <r>
      <rPr>
        <sz val="11"/>
        <color theme="1"/>
        <rFont val="Aptos"/>
        <family val="2"/>
      </rPr>
      <t xml:space="preserve"> (RD 374/2001, art. 6.1; RD 485/1997)</t>
    </r>
  </si>
  <si>
    <r>
      <t>Existen planes y procedimientos de emergencia para derrames, emisiones accidentales, fallos de ventilación y exposiciones no habituales.</t>
    </r>
    <r>
      <rPr>
        <sz val="11"/>
        <color theme="1"/>
        <rFont val="Aptos"/>
        <family val="2"/>
      </rPr>
      <t xml:space="preserve"> (RD 374/2001, art. 6.1)</t>
    </r>
  </si>
  <si>
    <r>
      <t xml:space="preserve">Se dispone de medios de contención/absorción, duchas/lavaojos y EPI de emergencia accesibles. </t>
    </r>
    <r>
      <rPr>
        <sz val="11"/>
        <color theme="1"/>
        <rFont val="Aptos"/>
        <family val="2"/>
      </rPr>
      <t>(RD 374/2001, art. 6.1; Guía INSST – emergencias)</t>
    </r>
  </si>
  <si>
    <r>
      <t xml:space="preserve">Tras un incidente, se investiga, se realizan mediciones si procede y se actualizan evaluación y medidas. </t>
    </r>
    <r>
      <rPr>
        <sz val="11"/>
        <color theme="1"/>
        <rFont val="Aptos"/>
        <family val="2"/>
      </rPr>
      <t>(RD 374/2001, art. 6.2)</t>
    </r>
  </si>
  <si>
    <r>
      <t>Las sustancias se almacenan según compatibilidades químicas, ventilación y contención secundaria; cerradas y etiquetadas.</t>
    </r>
    <r>
      <rPr>
        <sz val="11"/>
        <color theme="1"/>
        <rFont val="Aptos"/>
        <family val="2"/>
      </rPr>
      <t xml:space="preserve"> (RD 374/2001, art. 6.1; Guía INSST – almacenamiento)</t>
    </r>
  </si>
  <si>
    <r>
      <t xml:space="preserve">Los trasvases se realizan con sistemas cerrados o embudos/aspiración localizada, evitando salpicaduras y emisiones. </t>
    </r>
    <r>
      <rPr>
        <sz val="11"/>
        <color theme="1"/>
        <rFont val="Aptos"/>
        <family val="2"/>
      </rPr>
      <t>(RD 374/2001, art. 4.2 y 6.1)</t>
    </r>
  </si>
  <si>
    <r>
      <t xml:space="preserve">Los ductos y conducciones están identificados; válvulas accesibles y señalizadas. </t>
    </r>
    <r>
      <rPr>
        <sz val="11"/>
        <color theme="1"/>
        <rFont val="Aptos"/>
        <family val="2"/>
      </rPr>
      <t>(RD 374/2001, art. 3.2; RD 485/1997)</t>
    </r>
  </si>
  <si>
    <r>
      <t xml:space="preserve">Los trabajadores expuestos a agentes químicos con riesgo para la salud participan en vigilancia de la salud específica. </t>
    </r>
    <r>
      <rPr>
        <sz val="11"/>
        <color theme="1"/>
        <rFont val="Aptos"/>
        <family val="2"/>
      </rPr>
      <t>(RD 374/2001, art. 9.1; LPRL art. 22)</t>
    </r>
  </si>
  <si>
    <r>
      <t xml:space="preserve">Cuando existan indicadores biológicos (VLB) o protocolos específicos, se aplican controles biológicos según criterio médico del SPA/SSP. </t>
    </r>
    <r>
      <rPr>
        <sz val="11"/>
        <color theme="1"/>
        <rFont val="Aptos"/>
        <family val="2"/>
      </rPr>
      <t>(RD 374/2001, art. 9.2; Guía INSST – VLB)</t>
    </r>
  </si>
  <si>
    <r>
      <t xml:space="preserve">Ante efectos adversos relacionados, se revisan evaluación y medidas, y se adoptan adaptaciones del puesto si procede. </t>
    </r>
    <r>
      <rPr>
        <sz val="11"/>
        <color theme="1"/>
        <rFont val="Aptos"/>
        <family val="2"/>
      </rPr>
      <t>(RD 374/2001, art. 9.3)</t>
    </r>
  </si>
  <si>
    <r>
      <t xml:space="preserve">En concurrencia de empresas, se intercambia información sobre riesgos químicos y medidas; se coordina señalización/EPI/ventilación. </t>
    </r>
    <r>
      <rPr>
        <sz val="11"/>
        <color theme="1"/>
        <rFont val="Aptos"/>
        <family val="2"/>
      </rPr>
      <t>(RD 374/2001, art. 10; RDL 171/2004)</t>
    </r>
  </si>
  <si>
    <r>
      <t xml:space="preserve">Se conserva documentación: inventario, FDS, evaluaciones, mediciones, controles de ventilación, formación, incidentes y vigilancia de la salud (confidencialidad). </t>
    </r>
    <r>
      <rPr>
        <sz val="11"/>
        <color theme="1"/>
        <rFont val="Aptos"/>
        <family val="2"/>
      </rPr>
      <t>(RD 374/2001, art. 11; RSP art. 5)</t>
    </r>
  </si>
  <si>
    <r>
      <t xml:space="preserve">Se revisa periódicamente el programa de control químico, con indicadores de desempeño (exposición, incidentes, cumplimiento de VLA). </t>
    </r>
    <r>
      <rPr>
        <sz val="11"/>
        <color theme="1"/>
        <rFont val="Aptos"/>
        <family val="2"/>
      </rPr>
      <t>(RD 374/2001, art. 11; Guía INSST)</t>
    </r>
  </si>
  <si>
    <r>
      <t xml:space="preserve">Si se manejan CMR (p. ej., sílice cristalina respirable clasificada como carcinógeno), se aplica RD 665/1997: sustitución, sistemas cerrados, minimización, registros de exposiciones y vigilancia específica. </t>
    </r>
    <r>
      <rPr>
        <sz val="11"/>
        <color theme="1"/>
        <rFont val="Aptos"/>
        <family val="2"/>
      </rPr>
      <t>(RD 374/2001, art. 4; RD 665/1997, arts. 4–8; Guía INSST CMR)</t>
    </r>
  </si>
  <si>
    <t>CHECK LIST SOBRE AGENTES CANCERÍGENOS</t>
  </si>
  <si>
    <t>Real Decreto 665/1997, de 12 de mayo, sobre la protección de los trabajadores contra los riesgos relacionados con la exposición a agentes cancerígenos durante el trabajo</t>
  </si>
  <si>
    <t>Identificación, ámbito y evaluación</t>
  </si>
  <si>
    <t>Sustitución y minimización (jerarquía preventiva)</t>
  </si>
  <si>
    <t>Control de la exposición y verificación</t>
  </si>
  <si>
    <t>Medidas generales de control</t>
  </si>
  <si>
    <t>Medidas de higiene personal y protección individual</t>
  </si>
  <si>
    <t>Exposiciones accidentales y exposiciones no regulares</t>
  </si>
  <si>
    <t>Registro, conservación y notificación</t>
  </si>
  <si>
    <t>Almacenamiento, residuos y coordinación</t>
  </si>
  <si>
    <r>
      <t xml:space="preserve">Se identifican los agentes cancerígenos/mutágenos presentes o generados en el proceso conforme a CLP y a los anexos del RD 665/1997, incluida la sílice crsitalina respirable. </t>
    </r>
    <r>
      <rPr>
        <sz val="11"/>
        <color theme="1"/>
        <rFont val="Aptos"/>
        <family val="2"/>
      </rPr>
      <t>(RD 665/1997, art. 2–3; Guía INSST)</t>
    </r>
  </si>
  <si>
    <r>
      <t xml:space="preserve">Se ha realizado evaluación de riesgos específica para agentes C/M por puesto/tarea, considerando vía de entrada, duración e intensidad de la exposición. </t>
    </r>
    <r>
      <rPr>
        <sz val="11"/>
        <color theme="1"/>
        <rFont val="Aptos"/>
        <family val="2"/>
      </rPr>
      <t>(RD 665/1997, art. 5; Guía INSST – Evaluación)</t>
    </r>
  </si>
  <si>
    <r>
      <t>La evaluación contempla exposiciones derivadas de procesos (p. ej., polvo de sílice en corte/pulido, emisiones de motores, humos de diésel si aplica).</t>
    </r>
    <r>
      <rPr>
        <sz val="11"/>
        <color theme="1"/>
        <rFont val="Aptos"/>
        <family val="2"/>
      </rPr>
      <t xml:space="preserve"> (RD 665/1997, art. 5; Guía INSST – Procesos)</t>
    </r>
  </si>
  <si>
    <r>
      <t xml:space="preserve">La evaluación se revisa periódicamente y tras cambios, incidentes o resultados de vigilancia de la salud. </t>
    </r>
    <r>
      <rPr>
        <sz val="11"/>
        <color theme="1"/>
        <rFont val="Aptos"/>
        <family val="2"/>
      </rPr>
      <t>(RD 665/1997, art. 5; Guía INSST)</t>
    </r>
  </si>
  <si>
    <r>
      <t xml:space="preserve">Se ha sustituido el agente por otro no peligroso o menos peligroso cuando técnicamente posible; si no lo es, existe justificación documentada. </t>
    </r>
    <r>
      <rPr>
        <sz val="11"/>
        <color theme="1"/>
        <rFont val="Aptos"/>
        <family val="2"/>
      </rPr>
      <t>(RD 665/1997, art. 4 – Sustitución)</t>
    </r>
  </si>
  <si>
    <r>
      <t xml:space="preserve">Cuando no es posible la sustitución, la exposición se reduce al nivel más bajo técnicamente posible, priorizando sistemas cerrados u otras medidas en origen. </t>
    </r>
    <r>
      <rPr>
        <sz val="11"/>
        <color theme="1"/>
        <rFont val="Aptos"/>
        <family val="2"/>
      </rPr>
      <t>(RD 665/1997, art. 6.1 – Medidas preventivas; Guía INSST)</t>
    </r>
  </si>
  <si>
    <r>
      <t xml:space="preserve">Se han implantado sistemas cerrados, captación localizada, ventilación y hermeticidad de equipos para evitar liberación de C/M. </t>
    </r>
    <r>
      <rPr>
        <sz val="11"/>
        <color theme="1"/>
        <rFont val="Aptos"/>
        <family val="2"/>
      </rPr>
      <t>(RD 665/1997, art. 6.1.a–c)</t>
    </r>
  </si>
  <si>
    <r>
      <t>Se limita el número de trabajadores expuestos y el tiempo de exposición; se establecen zonas delimitadas y procedimientos de acceso.</t>
    </r>
    <r>
      <rPr>
        <sz val="11"/>
        <color theme="1"/>
        <rFont val="Aptos"/>
        <family val="2"/>
      </rPr>
      <t xml:space="preserve"> (RD 665/1997, art. 6.1.d–e)</t>
    </r>
  </si>
  <si>
    <r>
      <t xml:space="preserve">Los procesos se diseñan para minimizar la cantidad de agente cancerígeno en uso o almacenado. </t>
    </r>
    <r>
      <rPr>
        <sz val="11"/>
        <color theme="1"/>
        <rFont val="Aptos"/>
        <family val="2"/>
      </rPr>
      <t>(RD 665/1997, art. 6.1; Guía INSST)</t>
    </r>
  </si>
  <si>
    <r>
      <t xml:space="preserve">Se prohíbe comer, beber o fumar en zonas afectadas y se aplican normas de higiene (lavado de manos, duchas si procede). </t>
    </r>
    <r>
      <rPr>
        <sz val="11"/>
        <color theme="1"/>
        <rFont val="Aptos"/>
        <family val="2"/>
      </rPr>
      <t>(RD 665/1997, art. 7 – Medidas de higiene y EPI)</t>
    </r>
  </si>
  <si>
    <r>
      <t xml:space="preserve">Se realizan mediciones de exposición (ambientales/personales) cuando es necesario, conforme a métodos validados, de acuerdo a UNE EN 689 o ITC 2.0.02 de polvo en caso de aplicación. </t>
    </r>
    <r>
      <rPr>
        <sz val="11"/>
        <color theme="1"/>
        <rFont val="Aptos"/>
        <family val="2"/>
      </rPr>
      <t>(RD 665/1997, art. 5 – Evaluación/medición; Guía INSST)</t>
    </r>
  </si>
  <si>
    <r>
      <t xml:space="preserve">Se comparan resultados con valores límite vinculantes establecidos para determinados C/M y se adoptan medidas si se prevén o detectan superaciones. </t>
    </r>
    <r>
      <rPr>
        <sz val="11"/>
        <color theme="1"/>
        <rFont val="Aptos"/>
        <family val="2"/>
      </rPr>
      <t>(RD 665/1997, art. 5–6; BOELV aplicables)</t>
    </r>
  </si>
  <si>
    <r>
      <t xml:space="preserve">Se verifica la eficacia de las medidas (ventilación/captación) mediante controles y registros periódicos. </t>
    </r>
    <r>
      <rPr>
        <sz val="11"/>
        <color theme="1"/>
        <rFont val="Aptos"/>
        <family val="2"/>
      </rPr>
      <t>(RD 665/1997, art. 6; Guía INSST)</t>
    </r>
  </si>
  <si>
    <r>
      <t xml:space="preserve">Se conserva registro de las evaluaciones y mediciones con identificación de equipos, métodos y resultados.
</t>
    </r>
    <r>
      <rPr>
        <sz val="11"/>
        <color theme="1"/>
        <rFont val="Aptos"/>
        <family val="2"/>
      </rPr>
      <t>(Art. 5.5 RD 665/1997)</t>
    </r>
  </si>
  <si>
    <r>
      <t xml:space="preserve">Se limitan las cantidades de agentes CMR presentes en el lugar de trabajo.
</t>
    </r>
    <r>
      <rPr>
        <sz val="11"/>
        <color theme="1"/>
        <rFont val="Aptos"/>
        <family val="2"/>
      </rPr>
      <t>(Art. 5.5.a RD 665/1997)</t>
    </r>
  </si>
  <si>
    <r>
      <t xml:space="preserve">Los procesos de trabajo están diseñados para evitar o minimizar la formación de agentes CMR.
</t>
    </r>
    <r>
      <rPr>
        <sz val="11"/>
        <color theme="1"/>
        <rFont val="Aptos"/>
        <family val="2"/>
      </rPr>
      <t>(Art. 5.5.b RD 665/1997)</t>
    </r>
  </si>
  <si>
    <r>
      <t xml:space="preserve">Se reduce al mínimo el número de trabajadores expuestos o potencialmente expuestos.
</t>
    </r>
    <r>
      <rPr>
        <sz val="11"/>
        <color theme="1"/>
        <rFont val="Aptos"/>
        <family val="2"/>
      </rPr>
      <t>(Art. 5.5.c RD 665/1997)</t>
    </r>
  </si>
  <si>
    <r>
      <t xml:space="preserve">Los agentes CMR se evacúan en origen mediante extracción localizada o, si no es posible, por ventilación general, garantizando que no afecte a la salud pública ni al medio ambiente.
</t>
    </r>
    <r>
      <rPr>
        <sz val="11"/>
        <color theme="1"/>
        <rFont val="Aptos"/>
        <family val="2"/>
      </rPr>
      <t>(Art. 5.5.d RD 665/1997)</t>
    </r>
  </si>
  <si>
    <r>
      <t xml:space="preserve">Se utilizan métodos de medición adecuados, incluyendo dispositivos de detección inmediata para exposiciones anormales o imprevistas.
</t>
    </r>
    <r>
      <rPr>
        <sz val="11"/>
        <color theme="1"/>
        <rFont val="Aptos"/>
        <family val="2"/>
      </rPr>
      <t>(Art. 5.5.e RD 665/1997)</t>
    </r>
  </si>
  <si>
    <r>
      <t xml:space="preserve">Se aplican procedimientos y métodos de trabajo seguros y estandarizados, revisados periódicamente.
</t>
    </r>
    <r>
      <rPr>
        <sz val="11"/>
        <color theme="1"/>
        <rFont val="Aptos"/>
        <family val="2"/>
      </rPr>
      <t>(Art. 5.5.f RD 665/1997)</t>
    </r>
  </si>
  <si>
    <r>
      <t xml:space="preserve">Se priorizan medidas de protección colectiva (cerramientos, ventilación, aspiración), y solo se aplican EPI cuando no pueda evitarse la exposición por otros medios.
</t>
    </r>
    <r>
      <rPr>
        <sz val="11"/>
        <color theme="1"/>
        <rFont val="Aptos"/>
        <family val="2"/>
      </rPr>
      <t>(Art. 5.5.g RD 665/1997)</t>
    </r>
  </si>
  <si>
    <r>
      <t xml:space="preserve">Se adoptan medidas higiénicas adecuadas, incluyendo limpieza regular de suelos, paredes y superficies para evitar acumulación de polvo o residuos CMR.
</t>
    </r>
    <r>
      <rPr>
        <sz val="11"/>
        <color theme="1"/>
        <rFont val="Aptos"/>
        <family val="2"/>
      </rPr>
      <t>(Art. 5.5.h RD 665/1997)</t>
    </r>
  </si>
  <si>
    <r>
      <t xml:space="preserve">Se delimitan y señalizan las zonas de riesgo, se prohíbe fumar y se restringe el acceso a personal autorizado. Los trabajadores especialmente sensibles están excluidos de esas zonas.
</t>
    </r>
    <r>
      <rPr>
        <sz val="11"/>
        <color theme="1"/>
        <rFont val="Aptos"/>
        <family val="2"/>
      </rPr>
      <t>(Art. 5.5.i RD 665/1997)</t>
    </r>
  </si>
  <si>
    <r>
      <t xml:space="preserve">Todos los recipientes, envases e instalaciones que contienen CMR están claramente etiquetados y señalizados conforme al Reglamento CLP (CE 1272/2008).
</t>
    </r>
    <r>
      <rPr>
        <sz val="11"/>
        <color theme="1"/>
        <rFont val="Aptos"/>
        <family val="2"/>
      </rPr>
      <t>(Art. 5.5.j RD 665/1997)</t>
    </r>
  </si>
  <si>
    <r>
      <t xml:space="preserve">Se instalan dispositivos de alerta o detección para casos de emergencia con exposición anormalmente alta.
</t>
    </r>
    <r>
      <rPr>
        <sz val="11"/>
        <color theme="1"/>
        <rFont val="Aptos"/>
        <family val="2"/>
      </rPr>
      <t>(Art. 5.5.k RD 665/1997)</t>
    </r>
  </si>
  <si>
    <r>
      <t xml:space="preserve">Se dispone de medios seguros de almacenamiento, manipulación, transporte y eliminación de residuos (recipientes herméticos, etiquetados, con señalización visible).
</t>
    </r>
    <r>
      <rPr>
        <sz val="11"/>
        <color theme="1"/>
        <rFont val="Aptos"/>
        <family val="2"/>
      </rPr>
      <t>(Art. 5.5.l RD 665/1997)</t>
    </r>
  </si>
  <si>
    <r>
      <t xml:space="preserve">Está prohibido comer, beber o fumar en las zonas de trabajo con presencia de agentes CMR.
</t>
    </r>
    <r>
      <rPr>
        <sz val="11"/>
        <color theme="1"/>
        <rFont val="Aptos"/>
        <family val="2"/>
      </rPr>
      <t>(Art. 6.1.a RD 665/1997)</t>
    </r>
  </si>
  <si>
    <r>
      <t xml:space="preserve">Los trabajadores disponen de ropa de protección o ropa especial apropiada al riesgo (p. ej., mono impermeable o desechable, guantes, calzado de seguridad).
</t>
    </r>
    <r>
      <rPr>
        <sz val="11"/>
        <color theme="1"/>
        <rFont val="Aptos"/>
        <family val="2"/>
      </rPr>
      <t>(Art. 6.1.b RD 665/1997)</t>
    </r>
  </si>
  <si>
    <r>
      <t xml:space="preserve">Existen espacios separados para guardar ropa de trabajo y ropa de vestir (taquillas dobles o vestuarios segregados).
</t>
    </r>
    <r>
      <rPr>
        <sz val="11"/>
        <color theme="1"/>
        <rFont val="Aptos"/>
        <family val="2"/>
      </rPr>
      <t>(Art. 6.1.c RD 665/1997)</t>
    </r>
  </si>
  <si>
    <r>
      <t xml:space="preserve">Se dispone de áreas específicas para el almacenamiento y mantenimiento de los EPI, que se limpian y revisan antes o después de cada uso.
</t>
    </r>
    <r>
      <rPr>
        <sz val="11"/>
        <color theme="1"/>
        <rFont val="Aptos"/>
        <family val="2"/>
      </rPr>
      <t>(Art. 6.1.d RD 665/1997)</t>
    </r>
  </si>
  <si>
    <r>
      <t xml:space="preserve">Los EPI defectuosos se reparan o sustituyen antes de un nuevo uso.
</t>
    </r>
    <r>
      <rPr>
        <sz val="11"/>
        <color theme="1"/>
        <rFont val="Aptos"/>
        <family val="2"/>
      </rPr>
      <t>(Art. 6.1.d RD 665/1997)</t>
    </r>
  </si>
  <si>
    <r>
      <t xml:space="preserve">Existen retretes, lavabos y cuartos de aseo adecuados para el uso del personal expuesto.
</t>
    </r>
    <r>
      <rPr>
        <sz val="11"/>
        <color theme="1"/>
        <rFont val="Aptos"/>
        <family val="2"/>
      </rPr>
      <t>(Art. 6.1.e RD 665/1997)</t>
    </r>
  </si>
  <si>
    <r>
      <t xml:space="preserve">Los trabajadores expuestos disponen, dentro de la jornada, de 10 minutos antes de la comida y 10 minutos antes de salir del trabajo para su aseo personal, no acumulables ni sustituibles.
</t>
    </r>
    <r>
      <rPr>
        <sz val="11"/>
        <color theme="1"/>
        <rFont val="Aptos"/>
        <family val="2"/>
      </rPr>
      <t>(Art. 6.2 RD 665/1997)</t>
    </r>
  </si>
  <si>
    <r>
      <t xml:space="preserve">El empresario se responsabiliza del lavado y descontaminación de la ropa de trabajo, prohibiéndose que los trabajadores se la lleven a su domicilio.
</t>
    </r>
    <r>
      <rPr>
        <sz val="11"/>
        <color theme="1"/>
        <rFont val="Aptos"/>
        <family val="2"/>
      </rPr>
      <t>(Art. 6.3 RD 665/1997)</t>
    </r>
  </si>
  <si>
    <r>
      <t xml:space="preserve">Si se contrata el lavado a empresa externa, el envío se realiza en recipientes cerrados y etiquetados con advertencias específicas.
</t>
    </r>
    <r>
      <rPr>
        <sz val="11"/>
        <color theme="1"/>
        <rFont val="Aptos"/>
        <family val="2"/>
      </rPr>
      <t>(Art. 6.3 RD 665/1997)</t>
    </r>
  </si>
  <si>
    <r>
      <t xml:space="preserve">Existe un procedimiento escrito para actuaciones en caso de accidente o situación imprevista con exposición anormal
</t>
    </r>
    <r>
      <rPr>
        <sz val="11"/>
        <color theme="1"/>
        <rFont val="Aptos"/>
        <family val="2"/>
      </rPr>
      <t>(Art. 7 RD 665/1997)</t>
    </r>
  </si>
  <si>
    <r>
      <t>Tras una exposición accidental o no habitual, se actúa para restablecer condiciones seguras, se evalúa la exposición, se informa a los trabajadores y se revisa la evaluación.</t>
    </r>
    <r>
      <rPr>
        <sz val="11"/>
        <color theme="1"/>
        <rFont val="Aptos"/>
        <family val="2"/>
      </rPr>
      <t xml:space="preserve"> (RD 665/1997, art. 6 y 8; Guía INSST)</t>
    </r>
  </si>
  <si>
    <r>
      <t xml:space="preserve">Se ofrece vigilancia específica de la salud a trabajadores expuestos o potencialmente expuestos a C/M, conforme a criterios del servicio de prevención. </t>
    </r>
    <r>
      <rPr>
        <sz val="11"/>
        <color theme="1"/>
        <rFont val="Aptos"/>
        <family val="2"/>
      </rPr>
      <t>(RD 665/1997, art. 9; LPRL art. 22)</t>
    </r>
  </si>
  <si>
    <r>
      <t>La vigilancia incluye controles iniciales y periódicos adecuados al riesgo y seguimiento postexposición cuando proceda.</t>
    </r>
    <r>
      <rPr>
        <sz val="11"/>
        <color theme="1"/>
        <rFont val="Aptos"/>
        <family val="2"/>
      </rPr>
      <t xml:space="preserve"> (RD 665/1997, art. 9; Guía INSST)</t>
    </r>
  </si>
  <si>
    <r>
      <t xml:space="preserve">Los resultados se utilizan para revisar medidas preventivas y, si se detectan efectos relacionados, adaptar el puesto o reubicar al trabajador. </t>
    </r>
    <r>
      <rPr>
        <sz val="11"/>
        <color theme="1"/>
        <rFont val="Aptos"/>
        <family val="2"/>
      </rPr>
      <t>(RD 665/1997, art. 9.3)</t>
    </r>
  </si>
  <si>
    <r>
      <t xml:space="preserve">Se mantiene una lista nominativa de trabajadores expuestos con la naturaleza y duración de las exposiciones. </t>
    </r>
    <r>
      <rPr>
        <sz val="11"/>
        <color theme="1"/>
        <rFont val="Aptos"/>
        <family val="2"/>
      </rPr>
      <t>(RD 665/1997, art. 10 – Registros)</t>
    </r>
  </si>
  <si>
    <r>
      <t xml:space="preserve">La documentación y registros relativos a exposición y vigilancia se conservan ≥40 años y están disponibles para la autoridad laboral/sanitaria. </t>
    </r>
    <r>
      <rPr>
        <sz val="11"/>
        <color theme="1"/>
        <rFont val="Aptos"/>
        <family val="2"/>
      </rPr>
      <t>(RD 665/1997, art. 11 – Conservación)</t>
    </r>
  </si>
  <si>
    <r>
      <t xml:space="preserve">Se realiza la notificación a la autoridad laboral cuando lo exige la norma (inicio de actividades con C/M, datos de exposición, medidas adoptadas). </t>
    </r>
    <r>
      <rPr>
        <sz val="11"/>
        <color theme="1"/>
        <rFont val="Aptos"/>
        <family val="2"/>
      </rPr>
      <t>(RD 665/1997, art. 10 – Notificación; Guía INSST)</t>
    </r>
  </si>
  <si>
    <r>
      <t>El almacenamiento de C/M cumple compatibilidades, ventilación, contención secundaria y etiquetado/identificación; recipientes cerrados.</t>
    </r>
    <r>
      <rPr>
        <sz val="11"/>
        <color theme="1"/>
        <rFont val="Aptos"/>
        <family val="2"/>
      </rPr>
      <t xml:space="preserve"> (RD 665/1997, art. 6; CLP; Guía INSST)</t>
    </r>
  </si>
  <si>
    <r>
      <t>Los residuos contaminados se recogen en envases adecuados, se etiquetan y gestionan por gestor autorizado</t>
    </r>
    <r>
      <rPr>
        <sz val="11"/>
        <color theme="1"/>
        <rFont val="Aptos"/>
        <family val="2"/>
      </rPr>
      <t>. (RD 665/1997, art. 6; normativa residuos)</t>
    </r>
  </si>
  <si>
    <r>
      <t xml:space="preserve">En concurrencia de empresas, se coordina la información, señalización y uso de EPI y se controla el acceso de contratistas a zonas con C/M. </t>
    </r>
    <r>
      <rPr>
        <sz val="11"/>
        <color theme="1"/>
        <rFont val="Aptos"/>
        <family val="2"/>
      </rPr>
      <t>(RD 665/1997, art. 6 y 8; RDL 171/2004)</t>
    </r>
  </si>
  <si>
    <t>CHECK LIST SOBRE MANIPULACIÓN MANUAL DE CARGAS</t>
  </si>
  <si>
    <t>Real Decreto 487/1997, de 14 de abril, sobre disposiciones mínimas de seguridad y salud relativas a la manipulación manual de cargas que entrañe riesgos, en particular dorso lumbares, para los trabajadores.</t>
  </si>
  <si>
    <t>Evaluación de riesgos</t>
  </si>
  <si>
    <t>Eliminación o reducción del riesgo</t>
  </si>
  <si>
    <t>Organización del trabajo</t>
  </si>
  <si>
    <t>Coordinación y seguimiento</t>
  </si>
  <si>
    <r>
      <t xml:space="preserve">Se ha identificado puestos de trabajo conmanipulación manual de cargas dentro del proceso productivo.
</t>
    </r>
    <r>
      <rPr>
        <sz val="11"/>
        <color theme="1"/>
        <rFont val="Aptos"/>
        <family val="2"/>
      </rPr>
      <t>(Art. 3.1 RD 487/1997; Guía INSST cap. 3)</t>
    </r>
  </si>
  <si>
    <r>
      <t xml:space="preserve">De los peustos identificados, se realiza evaluación específica del riesgo, conforme a métodos reconocidos (NIOSH, INSST Guía MMC, ISO 11228).
</t>
    </r>
    <r>
      <rPr>
        <sz val="11"/>
        <color theme="1"/>
        <rFont val="Aptos"/>
        <family val="2"/>
      </rPr>
      <t>(Art. 3.2 RD 487/1997; Guía INSST cap. 3.3)</t>
    </r>
  </si>
  <si>
    <r>
      <t xml:space="preserve">Se revisa la evaluación ante modificaciones del proceso, nuevas cargas, herramientas o incidentes musculoesqueléticos.
</t>
    </r>
    <r>
      <rPr>
        <sz val="11"/>
        <color theme="1"/>
        <rFont val="Aptos"/>
        <family val="2"/>
      </rPr>
      <t>(Art. 3.3 RD 487/1997)</t>
    </r>
  </si>
  <si>
    <r>
      <t xml:space="preserve">Se ha comprobado la viabilidad técnica de eliminar la manipulación manual, mediante medios mecánicos (puentes-grúa, ventosas, pinzas hidráulicas, transpaletas, mesas elevadoras).
</t>
    </r>
    <r>
      <rPr>
        <sz val="11"/>
        <color theme="1"/>
        <rFont val="Aptos"/>
        <family val="2"/>
      </rPr>
      <t>(Art. 4.1 RD 487/1997; Guía INSST cap. 4.1)</t>
    </r>
  </si>
  <si>
    <r>
      <t xml:space="preserve">Cuando no es posible eliminarla, se adoptan medidas organizativas y técnicas para reducir el riesgo al mínimo posible.
</t>
    </r>
    <r>
      <rPr>
        <sz val="11"/>
        <color theme="1"/>
        <rFont val="Aptos"/>
        <family val="2"/>
      </rPr>
      <t>(Art. 4.2 RD 487/1997)</t>
    </r>
  </si>
  <si>
    <r>
      <t xml:space="preserve">Las tareas están diseñadas ergonómicamente: altura del plano de trabajo entre rodillas y codos, recorrido corto, simetría del movimiento.
</t>
    </r>
    <r>
      <rPr>
        <sz val="11"/>
        <color theme="1"/>
        <rFont val="Aptos"/>
        <family val="2"/>
      </rPr>
      <t>(Anexo, apartados 1.c y 2 RD 487/1997)</t>
    </r>
  </si>
  <si>
    <r>
      <t xml:space="preserve">Se evita el levantamiento desde el suelo o la manipulación por encima de los hombros.
</t>
    </r>
    <r>
      <rPr>
        <sz val="11"/>
        <color theme="1"/>
        <rFont val="Aptos"/>
        <family val="2"/>
      </rPr>
      <t>(Guía INSST cap. 4.2.2)</t>
    </r>
  </si>
  <si>
    <r>
      <t xml:space="preserve">Se utilizan equipos auxiliares en buen estado (carros, rodillos, correas, palas mecánicas, rodillos de carga).
</t>
    </r>
    <r>
      <rPr>
        <sz val="11"/>
        <color theme="1"/>
        <rFont val="Aptos"/>
        <family val="2"/>
      </rPr>
      <t>(Art. 4.2 RD 487/1997)</t>
    </r>
  </si>
  <si>
    <r>
      <t xml:space="preserve">Se promueve la distribución del peso en cargas manejables (≤25 kg orientativo para hombres, ≤15 kg para mujeres, salvo aptitud médica).
</t>
    </r>
    <r>
      <rPr>
        <sz val="11"/>
        <color theme="1"/>
        <rFont val="Aptos"/>
        <family val="2"/>
      </rPr>
      <t>(Guía INSST cap. 4.3; ISO 11228-1)</t>
    </r>
  </si>
  <si>
    <r>
      <t xml:space="preserve">Se han minimizado los movimientos de torsión y flexión del tronco durante la manipulación.
</t>
    </r>
    <r>
      <rPr>
        <sz val="11"/>
        <color theme="1"/>
        <rFont val="Aptos"/>
        <family val="2"/>
      </rPr>
      <t>(Anexo, apartado 2 RD 487/1997)</t>
    </r>
  </si>
  <si>
    <r>
      <t xml:space="preserve">Se planifican descansos o rotaciones en tareas repetitivas de manipulación.
</t>
    </r>
    <r>
      <rPr>
        <sz val="11"/>
        <color theme="1"/>
        <rFont val="Aptos"/>
        <family val="2"/>
      </rPr>
      <t>(Guía INSST cap. 4.2.3)</t>
    </r>
  </si>
  <si>
    <r>
      <t xml:space="preserve">Se garantiza espacio suficiente y superficie estable para la manipulación de bloques, palets o cajas de piedra.
</t>
    </r>
    <r>
      <rPr>
        <sz val="11"/>
        <color theme="1"/>
        <rFont val="Aptos"/>
        <family val="2"/>
      </rPr>
      <t>(Anexo, apartado 1.e RD 487/1997)</t>
    </r>
  </si>
  <si>
    <r>
      <t xml:space="preserve">Los suelos están limpios, antideslizantes y sin desniveles que puedan provocar sobreesfuerzos o caídas.
</t>
    </r>
    <r>
      <rPr>
        <sz val="11"/>
        <color theme="1"/>
        <rFont val="Aptos"/>
        <family val="2"/>
      </rPr>
      <t>(Anexo, apartado 1.e; RD 486/1997, Anexo I)</t>
    </r>
  </si>
  <si>
    <r>
      <t xml:space="preserve">Las cargas están preparadas para facilitar el agarre, con asas, huecos o sistemas de sujeción adecuados.
</t>
    </r>
    <r>
      <rPr>
        <sz val="11"/>
        <color theme="1"/>
        <rFont val="Aptos"/>
        <family val="2"/>
      </rPr>
      <t>(Anexo, apartado 1.b RD 487/1997; Guía INSST cap. 4.2)</t>
    </r>
  </si>
  <si>
    <r>
      <t xml:space="preserve">Los trabajadores han recibido formación específica en técnicas seguras de manipulación manual (posturas, levantamiento en pareja, uso de ayudas) y está documentada.
</t>
    </r>
    <r>
      <rPr>
        <sz val="11"/>
        <color theme="1"/>
        <rFont val="Aptos"/>
        <family val="2"/>
      </rPr>
      <t>(Art. 5 RD 487/1997; Art. 19 LPRL; Guía INSST cap. 5)</t>
    </r>
  </si>
  <si>
    <r>
      <t xml:space="preserve">Se informa a los trabajadores sobre: Riesgos dorsolumbares, Criterios de peso seguro, Correcta utilización de ayudas mecánicas, Procedimientos de levantamiento.
</t>
    </r>
    <r>
      <rPr>
        <sz val="11"/>
        <color theme="1"/>
        <rFont val="Aptos"/>
        <family val="2"/>
      </rPr>
      <t>(Art. 5 RD 487/1997; Guía INSST cap. 5.1)</t>
    </r>
  </si>
  <si>
    <r>
      <t xml:space="preserve">La formación se revisa periódicamente y tras cambios de métodos, equipos o tareas.
</t>
    </r>
    <r>
      <rPr>
        <sz val="11"/>
        <color theme="1"/>
        <rFont val="Aptos"/>
        <family val="2"/>
      </rPr>
      <t>(Art. 5 RD 487/1997; Guía INSST cap. 5.2)</t>
    </r>
  </si>
  <si>
    <r>
      <t xml:space="preserve">Los trabajadores con exposición habitual a manipulación manual de cargas participan en la vigilancia específica de salud musculoesquelética.
</t>
    </r>
    <r>
      <rPr>
        <sz val="11"/>
        <color theme="1"/>
        <rFont val="Aptos"/>
        <family val="2"/>
      </rPr>
      <t>(Art. 6 RD 487/1997; Art. 22 LPRL)</t>
    </r>
  </si>
  <si>
    <r>
      <t xml:space="preserve">El personal médico del servicio de prevención informa sobre aptitudes, limitaciones o reubicaciones por patologías dorsolumbares.
</t>
    </r>
    <r>
      <rPr>
        <sz val="11"/>
        <color theme="1"/>
        <rFont val="Aptos"/>
        <family val="2"/>
      </rPr>
      <t>(Art. 6 RD 487/1997; Guía INSST cap. 6)</t>
    </r>
  </si>
  <si>
    <r>
      <t xml:space="preserve">Los resultados de vigilancia se utilizan para revisar la evaluación y medidas preventivas.
</t>
    </r>
    <r>
      <rPr>
        <sz val="11"/>
        <color theme="1"/>
        <rFont val="Aptos"/>
        <family val="2"/>
      </rPr>
      <t>(Art. 6 RD 487/1997)</t>
    </r>
  </si>
  <si>
    <r>
      <t xml:space="preserve">En concurrencia de empresas (p. ej. transporte o carga de expediciones), se coordina la manipulación de cargas y uso de equipos auxiliares.
</t>
    </r>
    <r>
      <rPr>
        <sz val="11"/>
        <color theme="1"/>
        <rFont val="Aptos"/>
        <family val="2"/>
      </rPr>
      <t>(RDL 171/2004, art. 4; Art. 4 RD 487/1997)</t>
    </r>
  </si>
  <si>
    <r>
      <t xml:space="preserve">Se conservan registros de evaluación, formación, mantenimiento y vigilancia como parte del sistema documental PRL.
</t>
    </r>
    <r>
      <rPr>
        <sz val="11"/>
        <color theme="1"/>
        <rFont val="Aptos"/>
        <family val="2"/>
      </rPr>
      <t>(Art. 3–6 RD 487/1997; RSP art. 5)</t>
    </r>
  </si>
  <si>
    <r>
      <t xml:space="preserve">Se realiza verificación periódica de la eficacia de las medidas preventivas (observaciones ergonómicas, índices de siniestralidad dorsolumbar).
</t>
    </r>
    <r>
      <rPr>
        <sz val="11"/>
        <color theme="1"/>
        <rFont val="Aptos"/>
        <family val="2"/>
      </rPr>
      <t>(Guía INSST cap. 7)</t>
    </r>
  </si>
  <si>
    <t xml:space="preserve">Se puede realizar el Check list por puesto de trabajo </t>
  </si>
  <si>
    <t>PUESTO DE TRABAJO</t>
  </si>
  <si>
    <t>CHECK LIST SOBRE SEÑALIZACIÓN</t>
  </si>
  <si>
    <t>ÁREA/CENTRO DE TRABAJO:</t>
  </si>
  <si>
    <t>Real Decreto 485/1997, de 14 de abril, sobre disposiciones mínimas en materia de señalización de seguridad y salud en el trabajo</t>
  </si>
  <si>
    <t>Señales de prohibición, advertencia y obligación</t>
  </si>
  <si>
    <t>Señales de emergencia, salvamento e incendio</t>
  </si>
  <si>
    <t>Señales en recipientes y tuberías</t>
  </si>
  <si>
    <t>Señales en vehículos y circulación interna</t>
  </si>
  <si>
    <t>Señales luminosas, acústicas y comunicaciones verbales o gestuales</t>
  </si>
  <si>
    <t>Formación, información y mantenimiento</t>
  </si>
  <si>
    <r>
      <t xml:space="preserve">Todas las señales cumplen las características, dimensiones, colores y pictogramas establecidos en el Anexo II del RD 485/1997.
</t>
    </r>
    <r>
      <rPr>
        <sz val="11"/>
        <color theme="1"/>
        <rFont val="Aptos"/>
        <family val="2"/>
      </rPr>
      <t>(Art. 4.1 y Anexo II RD 485/1997)</t>
    </r>
  </si>
  <si>
    <r>
      <t xml:space="preserve">Las señales son claramente visibles, comprensibles y permanentes, con materiales duraderos y resistentes a las condiciones del entorno (polvo, humedad, luz solar, vibración).
</t>
    </r>
    <r>
      <rPr>
        <sz val="11"/>
        <color theme="1"/>
        <rFont val="Aptos"/>
        <family val="2"/>
      </rPr>
      <t>(Art. 4.2 RD 485/1997; Guía INSST cap. 5)</t>
    </r>
  </si>
  <si>
    <r>
      <t xml:space="preserve">Se retiran o tapan las señales cuando el riesgo deja de existir o la situación cambia.
</t>
    </r>
    <r>
      <rPr>
        <sz val="11"/>
        <color theme="1"/>
        <rFont val="Aptos"/>
        <family val="2"/>
      </rPr>
      <t>(Art. 4.3 RD 485/1997)</t>
    </r>
  </si>
  <si>
    <r>
      <t xml:space="preserve">El significado de las señales es coherente con la simbología normalizada (UNE-EN ISO 7010:2020 y posteriores actualizaciones).
</t>
    </r>
    <r>
      <rPr>
        <sz val="11"/>
        <color theme="1"/>
        <rFont val="Aptos"/>
        <family val="2"/>
      </rPr>
      <t>(Guía INSST cap. 5.2)</t>
    </r>
  </si>
  <si>
    <r>
      <t xml:space="preserve">Las señales de prohibición son circulares, borde rojo y fondo blanco; las de obligación, azules; y las de advertencia, triangulares fondo amarillo.
</t>
    </r>
    <r>
      <rPr>
        <sz val="11"/>
        <color theme="1"/>
        <rFont val="Aptos"/>
        <family val="2"/>
      </rPr>
      <t>(Anexo II, tabla 1 RD 485/1997)</t>
    </r>
  </si>
  <si>
    <r>
      <t xml:space="preserve">Las vías y salidas de emergencia están claramente señalizadas con color verde y pictogramas blancos, visibles desde cualquier punto.
</t>
    </r>
    <r>
      <rPr>
        <sz val="11"/>
        <color theme="1"/>
        <rFont val="Aptos"/>
        <family val="2"/>
      </rPr>
      <t>(Anexo II, punto 3.4 RD 485/1997)</t>
    </r>
  </si>
  <si>
    <r>
      <t xml:space="preserve">Las puertas, pasillos y escaleras de evacuación mantienen visibilidad permanente mediante señalización fotoluminiscente o con iluminación de emergencia.
</t>
    </r>
    <r>
      <rPr>
        <sz val="11"/>
        <color theme="1"/>
        <rFont val="Aptos"/>
        <family val="2"/>
      </rPr>
      <t>(Guía INSST cap. 6.2)</t>
    </r>
  </si>
  <si>
    <r>
      <t xml:space="preserve">Los equipos de lucha contra incendios (extintores, BIE, pulsadores, detectores) están señalizados con color rojo y símbolo blanco.
</t>
    </r>
    <r>
      <rPr>
        <sz val="11"/>
        <color theme="1"/>
        <rFont val="Aptos"/>
        <family val="2"/>
      </rPr>
      <t>(Anexo II, punto 3.5 RD 485/1997)</t>
    </r>
  </si>
  <si>
    <r>
      <t xml:space="preserve">Las vías de evacuación permanecen despejadas y accesibles, con señales situadas a altura y distancia adecuadas según la geometría del lugar.
</t>
    </r>
    <r>
      <rPr>
        <sz val="11"/>
        <color theme="1"/>
        <rFont val="Aptos"/>
        <family val="2"/>
      </rPr>
      <t>(Art. 4.2 y Guía INSST cap. 6.2)</t>
    </r>
  </si>
  <si>
    <r>
      <t xml:space="preserve">Los recipientes y depósitos que contienen sustancias peligrosas están etiquetados conforme a la normativa CLP (Reglamento CE 1272/2008).
</t>
    </r>
    <r>
      <rPr>
        <sz val="11"/>
        <color theme="1"/>
        <rFont val="Aptos"/>
        <family val="2"/>
      </rPr>
      <t>(Art. 5.1 RD 485/1997)</t>
    </r>
  </si>
  <si>
    <r>
      <t xml:space="preserve">Las tuberías fijas visibles que contienen o transportan sustancias peligrosas llevan señalización duradera e indeleble, con colores normalizados según el contenido (inflamable, corrosivo, gas, etc.).
</t>
    </r>
    <r>
      <rPr>
        <sz val="11"/>
        <color theme="1"/>
        <rFont val="Aptos"/>
        <family val="2"/>
      </rPr>
      <t>(Art. 5.2 RD 485/1997; Guía INSST cap. 7)</t>
    </r>
  </si>
  <si>
    <r>
      <t xml:space="preserve">Las etiquetas y señales son claramente legibles y resisten condiciones del entorno (polvo, humedad, abrasión).
</t>
    </r>
    <r>
      <rPr>
        <sz val="11"/>
        <color theme="1"/>
        <rFont val="Aptos"/>
        <family val="2"/>
      </rPr>
      <t>(Art. 5.3 RD 485/1997)</t>
    </r>
  </si>
  <si>
    <r>
      <t xml:space="preserve">Se ha elaborado plan de circulación interna con señalización de itinerarios de vehículos, zonas peatonales y límites de velocidad.
</t>
    </r>
    <r>
      <rPr>
        <sz val="11"/>
        <color theme="1"/>
        <rFont val="Aptos"/>
        <family val="2"/>
      </rPr>
      <t>(Art. 6.1 RD 485/1997; Guía INSST cap. 8)</t>
    </r>
  </si>
  <si>
    <r>
      <t xml:space="preserve">Se utilizan señales viales normalizadas (tipo código de circulación) para cruces, pasos de peatones, sentido de circulación, giros, etc.
</t>
    </r>
    <r>
      <rPr>
        <sz val="11"/>
        <color theme="1"/>
        <rFont val="Aptos"/>
        <family val="2"/>
      </rPr>
      <t>(Art. 6.2 RD 485/1997)</t>
    </r>
  </si>
  <si>
    <r>
      <t xml:space="preserve">Las zonas de carga y descarga están marcadas con franjas amarillas o bandas de advertencia y delimitadas del paso peatonal.
</t>
    </r>
    <r>
      <rPr>
        <sz val="11"/>
        <color theme="1"/>
        <rFont val="Aptos"/>
        <family val="2"/>
      </rPr>
      <t>(Art. 6.3 RD 485/1997; Guía INSST cap. 8.2)</t>
    </r>
  </si>
  <si>
    <r>
      <t xml:space="preserve">Las señales luminosas (balizas, pilotos, destellos) tienen color e intensidad adecuadas y se diferencian claramente de otras señales o luces de entorno.
</t>
    </r>
    <r>
      <rPr>
        <sz val="11"/>
        <color theme="1"/>
        <rFont val="Aptos"/>
        <family val="2"/>
      </rPr>
      <t>(Art. 7.1 y Anexo III RD 485/1997)</t>
    </r>
  </si>
  <si>
    <r>
      <t xml:space="preserve">Las señales acústicas (sirenas, alarmas) son audibles en todo el área, con frecuencia y duración que permitan su reconocimiento inmediato.
</t>
    </r>
    <r>
      <rPr>
        <sz val="11"/>
        <color theme="1"/>
        <rFont val="Aptos"/>
        <family val="2"/>
      </rPr>
      <t>(Art. 7.2 y Anexo IV RD 485/1997)</t>
    </r>
  </si>
  <si>
    <r>
      <t xml:space="preserve">Las señales luminosas y acústicas son sincronizadas si ambas se utilizan conjuntamente para la misma advertencia.
</t>
    </r>
    <r>
      <rPr>
        <sz val="11"/>
        <color theme="1"/>
        <rFont val="Aptos"/>
        <family val="2"/>
      </rPr>
      <t>(Anexo III, punto 3 RD 485/1997)</t>
    </r>
  </si>
  <si>
    <r>
      <t xml:space="preserve">Los trabajadores conocen el significado de las señales visuales y acústicas y han recibido formación al respecto.
</t>
    </r>
    <r>
      <rPr>
        <sz val="11"/>
        <color theme="1"/>
        <rFont val="Aptos"/>
        <family val="2"/>
      </rPr>
      <t>(Art. 8 RD 485/1997; Art. 18 LPRL)</t>
    </r>
  </si>
  <si>
    <r>
      <t xml:space="preserve">Se utiliza comunicación verbal o gestual cuando las condiciones de ruido o visibilidad lo requieren (p. ej., maniobras con grúa o carga de bloques).
</t>
    </r>
    <r>
      <rPr>
        <sz val="11"/>
        <color theme="1"/>
        <rFont val="Aptos"/>
        <family val="2"/>
      </rPr>
      <t>(Anexo V RD 485/1997; Guía INSST cap. 9)</t>
    </r>
  </si>
  <si>
    <r>
      <t xml:space="preserve">Los gestos de señalización manual son claros, normalizados y realizados por trabajadores formados y designados para ello.
</t>
    </r>
    <r>
      <rPr>
        <sz val="11"/>
        <color theme="1"/>
        <rFont val="Aptos"/>
        <family val="2"/>
      </rPr>
      <t>(Anexo V, apartado 3 RD 485/1997)</t>
    </r>
  </si>
  <si>
    <r>
      <t xml:space="preserve">Se imparte formación específica a los trabajadores sobre el significado y conducta ante cada señal (obligación, prohibición, emergencia, incendio, circulación).
</t>
    </r>
    <r>
      <rPr>
        <sz val="11"/>
        <color theme="1"/>
        <rFont val="Aptos"/>
        <family val="2"/>
      </rPr>
      <t>(Art. 8.1 RD 485/1997)</t>
    </r>
  </si>
  <si>
    <r>
      <t xml:space="preserve">La señalización se mantiene en buen estado, sin deterioro de color, forma o ubicación, garantizando visibilidad continua.
</t>
    </r>
    <r>
      <rPr>
        <sz val="11"/>
        <color theme="1"/>
        <rFont val="Aptos"/>
        <family val="2"/>
      </rPr>
      <t>(Art. 4.2 RD 485/1997)</t>
    </r>
  </si>
  <si>
    <r>
      <t xml:space="preserve">Se revisa periódicamente la idoneidad y suficiencia del sistema de señalización (en auditorías internas o inspecciones de seguridad).
</t>
    </r>
    <r>
      <rPr>
        <sz val="11"/>
        <color theme="1"/>
        <rFont val="Aptos"/>
        <family val="2"/>
      </rPr>
      <t>(Guía INSST cap. 10)</t>
    </r>
  </si>
  <si>
    <r>
      <t xml:space="preserve">Las zonas con riesgo de atmósferas explosivas o confinadas tienen señalización específica complementaria según el RD 681/2003 y RD 2177/2004.
</t>
    </r>
    <r>
      <rPr>
        <sz val="11"/>
        <color theme="1"/>
        <rFont val="Aptos"/>
        <family val="2"/>
      </rPr>
      <t>(Guía INSST cap. 10.3; integración normativa)</t>
    </r>
  </si>
  <si>
    <t>CHECK LIST SOBRE PANTALLAS DE VISUALIZACIÓN DE DATOS</t>
  </si>
  <si>
    <t>Real Decreto 488/1997, de 14 de abril, sobre disposiciones mínimas de seguridad y salud relativas al trabajo con equipos que incluyen pantallas de visualización</t>
  </si>
  <si>
    <t>Mobiliario y puesto de trabajo</t>
  </si>
  <si>
    <t>Pantalla y teclado</t>
  </si>
  <si>
    <t>Dispositivos adicionales y accesorios</t>
  </si>
  <si>
    <t>Entorno y condiciones ambientales</t>
  </si>
  <si>
    <r>
      <t xml:space="preserve">Todas las personas trabajadoras con uso habitual de pantallas han sido identificadas y se ha determinado si su puesto está incluido en el ámbito del RD 488/1997.
</t>
    </r>
    <r>
      <rPr>
        <sz val="11"/>
        <color theme="1"/>
        <rFont val="Aptos"/>
        <family val="2"/>
      </rPr>
      <t>(Art. 1–3 RD 488/1997; Guía INSST cap. 2)</t>
    </r>
  </si>
  <si>
    <r>
      <t xml:space="preserve">Los puestos de trabajo con Pantallas de Visualización de Datos PVD cuentan con una evaluación específica de riesgos ergonómicos y organizativos.
</t>
    </r>
    <r>
      <rPr>
        <sz val="11"/>
        <color theme="1"/>
        <rFont val="Aptos"/>
        <family val="2"/>
      </rPr>
      <t>(Art. 3 RD 488/1997; Guía INSST cap. 2)</t>
    </r>
  </si>
  <si>
    <r>
      <t xml:space="preserve">Las condiciones de trabajo con PVD se revisan ante modificaciones del equipo, mobiliario o entorno.
</t>
    </r>
    <r>
      <rPr>
        <sz val="11"/>
        <color theme="1"/>
        <rFont val="Aptos"/>
        <family val="2"/>
      </rPr>
      <t>(Art. 3 RD 488/1997)</t>
    </r>
  </si>
  <si>
    <r>
      <t xml:space="preserve">La mesa o superficie de trabajo presenta dimensiones suficientes, superficie poco reflectante y permite una disposición flexible de los elementos.
</t>
    </r>
    <r>
      <rPr>
        <sz val="11"/>
        <color theme="1"/>
        <rFont val="Aptos"/>
        <family val="2"/>
      </rPr>
      <t>(Anexo, punto 1 RD 488/1997; Guía INSST cap. 3)</t>
    </r>
  </si>
  <si>
    <r>
      <t xml:space="preserve">La silla de trabajo es estable, regulable en altura y respaldo, y permite postura cómoda y apoyo lumbar.
</t>
    </r>
    <r>
      <rPr>
        <sz val="11"/>
        <color theme="1"/>
        <rFont val="Aptos"/>
        <family val="2"/>
      </rPr>
      <t>(Anexo, punto 1 RD 488/1997; Guía INSST cap. 3)</t>
    </r>
  </si>
  <si>
    <r>
      <t xml:space="preserve">Existe espacio suficiente para cambios de postura y movimientos del cuerpo.
</t>
    </r>
    <r>
      <rPr>
        <sz val="11"/>
        <color theme="1"/>
        <rFont val="Aptos"/>
        <family val="2"/>
      </rPr>
      <t>(Anexo, punto 1 RD 488/1997)</t>
    </r>
  </si>
  <si>
    <r>
      <t xml:space="preserve">La imagen en pantalla es estable, sin parpadeos ni distorsiones, con caracteres bien definidos y tamaño adecuado.
</t>
    </r>
    <r>
      <rPr>
        <sz val="11"/>
        <color theme="1"/>
        <rFont val="Aptos"/>
        <family val="2"/>
      </rPr>
      <t>(Anexo, punto 2 RD 488/1997; Guía INSST cap. 4)</t>
    </r>
  </si>
  <si>
    <r>
      <t xml:space="preserve">El brillo y contraste de la pantalla son regulables y adecuados a las condiciones del entorno.
</t>
    </r>
    <r>
      <rPr>
        <sz val="11"/>
        <color theme="1"/>
        <rFont val="Aptos"/>
        <family val="2"/>
      </rPr>
      <t>(Anexo, punto 2 RD 488/1997)</t>
    </r>
  </si>
  <si>
    <r>
      <t xml:space="preserve">La pantalla puede orientarse e inclinarse libremente, evitando reflejos y deslumbramientos.
</t>
    </r>
    <r>
      <rPr>
        <sz val="11"/>
        <color theme="1"/>
        <rFont val="Aptos"/>
        <family val="2"/>
      </rPr>
      <t>(Anexo, punto 2 RD 488/1997; Guía INSST cap. 5)</t>
    </r>
  </si>
  <si>
    <r>
      <t xml:space="preserve">El teclado es independiente de la pantalla, inclinable, con superficie mate y disposición ergonómica.
</t>
    </r>
    <r>
      <rPr>
        <sz val="11"/>
        <color theme="1"/>
        <rFont val="Aptos"/>
        <family val="2"/>
      </rPr>
      <t>(Anexo, punto 3 RD 488/1997)</t>
    </r>
  </si>
  <si>
    <r>
      <t xml:space="preserve">La superficie del teclado permite apoyar las manos y antebrazos sin tensión.
</t>
    </r>
    <r>
      <rPr>
        <sz val="11"/>
        <color theme="1"/>
        <rFont val="Aptos"/>
        <family val="2"/>
      </rPr>
      <t>(Anexo, punto 3 RD 488/1997)</t>
    </r>
  </si>
  <si>
    <r>
      <t xml:space="preserve">El soporte de documentos, si se utiliza, es estable, ajustable y situado a la misma altura y distancia que la pantalla.
</t>
    </r>
    <r>
      <rPr>
        <sz val="11"/>
        <color theme="1"/>
        <rFont val="Aptos"/>
        <family val="2"/>
      </rPr>
      <t>(Anexo, punto 4 RD 488/1997)</t>
    </r>
  </si>
  <si>
    <r>
      <t xml:space="preserve">El reposapiés está disponible y se utiliza cuando la postura lo requiere.
</t>
    </r>
    <r>
      <rPr>
        <sz val="11"/>
        <color theme="1"/>
        <rFont val="Aptos"/>
        <family val="2"/>
      </rPr>
      <t>(Anexo, punto 4 RD 488/1997)</t>
    </r>
  </si>
  <si>
    <r>
      <t xml:space="preserve">El puesto está dispuesto de forma que las fuentes de luz natural o artificial no provoquen deslumbramientos ni reflejos en pantalla.
</t>
    </r>
    <r>
      <rPr>
        <sz val="11"/>
        <color theme="1"/>
        <rFont val="Aptos"/>
        <family val="2"/>
      </rPr>
      <t>(Anexo, punto 5 RD 488/1997; Guía INSST cap. 5)</t>
    </r>
  </si>
  <si>
    <r>
      <t xml:space="preserve">La iluminación general es adecuada (entre 300–500 lux) y sin contrastes excesivos.
</t>
    </r>
    <r>
      <rPr>
        <sz val="11"/>
        <color theme="1"/>
        <rFont val="Aptos"/>
        <family val="2"/>
      </rPr>
      <t>(Anexo, punto 5 RD 488/1997)</t>
    </r>
  </si>
  <si>
    <r>
      <t xml:space="preserve">La temperatura, humedad y ruido ambiental no interfieren en la concentración ni en el confort del trabajador.
</t>
    </r>
    <r>
      <rPr>
        <sz val="11"/>
        <color theme="1"/>
        <rFont val="Aptos"/>
        <family val="2"/>
      </rPr>
      <t>(Anexo, punto 5 RD 488/1997)</t>
    </r>
  </si>
  <si>
    <r>
      <t xml:space="preserve">Las tareas con PVD se planifican con pausas regulares o alternancia de actividades.
</t>
    </r>
    <r>
      <rPr>
        <sz val="11"/>
        <color theme="1"/>
        <rFont val="Aptos"/>
        <family val="2"/>
      </rPr>
      <t>(Art. 6 RD 488/1997; Guía INSST cap. 6)</t>
    </r>
  </si>
  <si>
    <r>
      <t xml:space="preserve">El trabajo se organiza evitando sobrecarga visual, mental o postural.
</t>
    </r>
    <r>
      <rPr>
        <sz val="11"/>
        <color theme="1"/>
        <rFont val="Aptos"/>
        <family val="2"/>
      </rPr>
      <t>(Art. 6 RD 488/1997)</t>
    </r>
  </si>
  <si>
    <r>
      <t xml:space="preserve">El software es adecuado a la tarea y permite control y ritmo de trabajo por parte del usuario.
</t>
    </r>
    <r>
      <rPr>
        <sz val="11"/>
        <color theme="1"/>
        <rFont val="Aptos"/>
        <family val="2"/>
      </rPr>
      <t>(Art. 6 RD 488/1997; Guía INSST cap. 6)</t>
    </r>
  </si>
  <si>
    <r>
      <t xml:space="preserve">Los trabajadores disponen de reconocimiento visual específico antes de la asignación del puesto y periódicamente según riesgo.
</t>
    </r>
    <r>
      <rPr>
        <sz val="11"/>
        <color theme="1"/>
        <rFont val="Aptos"/>
        <family val="2"/>
      </rPr>
      <t>(Art. 7 RD 488/1997; Guía INSST cap. 7)</t>
    </r>
  </si>
  <si>
    <r>
      <t xml:space="preserve">Las conclusiones de la vigilancia de la salud se tienen en cuenta para adaptar el puesto si se detectan alteraciones visuales o posturales.
</t>
    </r>
    <r>
      <rPr>
        <sz val="11"/>
        <color theme="1"/>
        <rFont val="Aptos"/>
        <family val="2"/>
      </rPr>
      <t>(Art. 7 RD 488/1997)</t>
    </r>
  </si>
  <si>
    <r>
      <t xml:space="preserve">Las personas trabajadoras han recibido formación específica sobre ergonomía, pausas, ajuste del mobiliario y colocación de la pantalla.
</t>
    </r>
    <r>
      <rPr>
        <sz val="11"/>
        <color theme="1"/>
        <rFont val="Aptos"/>
        <family val="2"/>
      </rPr>
      <t>(Art. 8 RD 488/1997; Guía INSST cap. 8)</t>
    </r>
  </si>
  <si>
    <r>
      <t xml:space="preserve">Se facilita información sobre las medidas preventivas y los resultados de la evaluación de riesgos en puestos con PVD.
</t>
    </r>
    <r>
      <rPr>
        <sz val="11"/>
        <color theme="1"/>
        <rFont val="Aptos"/>
        <family val="2"/>
      </rPr>
      <t>(Art. 8 RD 488/1997)</t>
    </r>
  </si>
  <si>
    <t>CHECK LIST SOBRE ATMÓSFERAS EXPLOSIVAS (ATEX)</t>
  </si>
  <si>
    <t>ÁREA ATEX:</t>
  </si>
  <si>
    <t>Real Decreto 681/2003, de 12 de junio, sobre la protección de la salud y la seguridad de los trabajadores expuestos a los riesgos derivados de atmósferas explosivas en el lugar de trabajo</t>
  </si>
  <si>
    <t>Realizar un check list por área determinada como ATEX</t>
  </si>
  <si>
    <t>Disposiciones generales y evaluación</t>
  </si>
  <si>
    <t>Prevención de la formación de atmósferas explosivas</t>
  </si>
  <si>
    <t>Medidas técnicas de protección</t>
  </si>
  <si>
    <t>Organización y señalización</t>
  </si>
  <si>
    <t>Formación, información y coordinación</t>
  </si>
  <si>
    <t>Vigilancia, mantenimiento y revisión</t>
  </si>
  <si>
    <r>
      <t xml:space="preserve">Se ha identificado si existen zonas o procesos con posibilidad de formación de atmósferas explosivas (polvo, gases o vapores inflamables).
</t>
    </r>
    <r>
      <rPr>
        <sz val="11"/>
        <color theme="1"/>
        <rFont val="Aptos"/>
        <family val="2"/>
      </rPr>
      <t>(Art. 3 RD 681/2003; Guía INSST cap. 2)</t>
    </r>
  </si>
  <si>
    <r>
      <t xml:space="preserve">La evaluación de riesgos ATEX se encuentra documentada e integra la clasificación de zonas 0, 1, 2 (gases) y 20, 21, 22 (polvos).
</t>
    </r>
    <r>
      <rPr>
        <sz val="11"/>
        <color theme="1"/>
        <rFont val="Aptos"/>
        <family val="2"/>
      </rPr>
      <t>(Art. 4 RD 681/2003; Guía INSST cap. 3)</t>
    </r>
  </si>
  <si>
    <r>
      <t xml:space="preserve">La clasificación de zonas se ha representado en planos o croquis y está actualizada ante cambios de instalaciones o procesos.
</t>
    </r>
    <r>
      <rPr>
        <sz val="11"/>
        <color theme="1"/>
        <rFont val="Aptos"/>
        <family val="2"/>
      </rPr>
      <t>(Art. 4 RD 681/2003; Guía INSST cap. 3)</t>
    </r>
  </si>
  <si>
    <r>
      <t xml:space="preserve">Se dispone de un documento específico de protección contra explosiones (DPCE) que recoge medidas técnicas, organizativas y de mantenimiento.
</t>
    </r>
    <r>
      <rPr>
        <sz val="11"/>
        <color theme="1"/>
        <rFont val="Aptos"/>
        <family val="2"/>
      </rPr>
      <t>(Art. 8 RD 681/2003; Guía INSST cap. 9)</t>
    </r>
  </si>
  <si>
    <r>
      <t xml:space="preserve">Se utilizan sistemas cerrados o ventilación eficaz para evitar la acumulación de polvos o vapores inflamables.
</t>
    </r>
    <r>
      <rPr>
        <sz val="11"/>
        <color theme="1"/>
        <rFont val="Aptos"/>
        <family val="2"/>
      </rPr>
      <t>(Art. 5.a RD 681/2003; Guía INSST cap. 4)</t>
    </r>
  </si>
  <si>
    <r>
      <t xml:space="preserve">Los equipos y procesos se diseñan y mantienen de forma que se minimice la liberación de sustancias inflamables.
</t>
    </r>
    <r>
      <rPr>
        <sz val="11"/>
        <color theme="1"/>
        <rFont val="Aptos"/>
        <family val="2"/>
      </rPr>
      <t>(Art. 5.b RD 681/2003)</t>
    </r>
  </si>
  <si>
    <r>
      <t xml:space="preserve">Se evita el uso de fuentes de ignición (llama, chispa, electricidad estática, superficies calientes) en zonas clasificadas.
</t>
    </r>
    <r>
      <rPr>
        <sz val="11"/>
        <color theme="1"/>
        <rFont val="Aptos"/>
        <family val="2"/>
      </rPr>
      <t>(Art. 5.c RD 681/2003; Guía INSST cap. 5)</t>
    </r>
  </si>
  <si>
    <r>
      <t xml:space="preserve">El diseño del lugar de trabajo permite la disipación de cargas electrostáticas mediante conexión equipotencial y puesta a tierra.
</t>
    </r>
    <r>
      <rPr>
        <sz val="11"/>
        <color theme="1"/>
        <rFont val="Aptos"/>
        <family val="2"/>
      </rPr>
      <t>(Anexo II, parte A RD 681/2003; Guía INSST cap. 5)</t>
    </r>
  </si>
  <si>
    <r>
      <t xml:space="preserve">Las superficies, estructuras y conductos están construidos con materiales que evitan acumulación de polvo combustible.
</t>
    </r>
    <r>
      <rPr>
        <sz val="11"/>
        <color theme="1"/>
        <rFont val="Aptos"/>
        <family val="2"/>
      </rPr>
      <t>(Anexo II, parte A RD 681/2003)</t>
    </r>
  </si>
  <si>
    <r>
      <t xml:space="preserve">Los equipos eléctricos y no eléctricos instalados en zonas clasificadas están certificados conforme al RD 400/1996 (Directiva 2014/34/UE).
</t>
    </r>
    <r>
      <rPr>
        <sz val="11"/>
        <color theme="1"/>
        <rFont val="Aptos"/>
        <family val="2"/>
      </rPr>
      <t>(Art. 7 RD 681/2003; Guía INSST cap. 6)</t>
    </r>
  </si>
  <si>
    <r>
      <t xml:space="preserve">Cada zona ATEX cuenta con selección adecuada de categoría de equipo (1, 2 o 3) en función del riesgo y frecuencia de la atmósfera explosiva.
</t>
    </r>
    <r>
      <rPr>
        <sz val="11"/>
        <color theme="1"/>
        <rFont val="Aptos"/>
        <family val="2"/>
      </rPr>
      <t>(Art. 7 RD 681/2003; Guía INSST cap. 6)</t>
    </r>
  </si>
  <si>
    <r>
      <t xml:space="preserve">Se dispone de dispositivos de ventilación, detección y corte que limitan la extensión y consecuencias de una explosión.
</t>
    </r>
    <r>
      <rPr>
        <sz val="11"/>
        <color theme="1"/>
        <rFont val="Aptos"/>
        <family val="2"/>
      </rPr>
      <t>(Anexo II, parte A RD 681/2003)</t>
    </r>
  </si>
  <si>
    <r>
      <t xml:space="preserve">Las instalaciones eléctricas en zonas clasificadas están diseñadas, instaladas y verificadas según UNE-EN 60079.
</t>
    </r>
    <r>
      <rPr>
        <sz val="11"/>
        <color theme="1"/>
        <rFont val="Aptos"/>
        <family val="2"/>
      </rPr>
      <t>(Anexo II, parte A RD 681/2003; Guía INSST cap. 6)</t>
    </r>
  </si>
  <si>
    <r>
      <t xml:space="preserve">Las zonas clasificadas están señalizadas con el símbolo normalizado “EX”.
</t>
    </r>
    <r>
      <rPr>
        <sz val="11"/>
        <color theme="1"/>
        <rFont val="Aptos"/>
        <family val="2"/>
      </rPr>
      <t>(Anexo III RD 681/2003; Guía INSST cap. 7)</t>
    </r>
  </si>
  <si>
    <r>
      <t xml:space="preserve">El acceso a zonas ATEX está limitado únicamente a personal autorizado y formado.
</t>
    </r>
    <r>
      <rPr>
        <sz val="11"/>
        <color theme="1"/>
        <rFont val="Aptos"/>
        <family val="2"/>
      </rPr>
      <t>(Anexo II, parte A RD 681/2003)</t>
    </r>
  </si>
  <si>
    <r>
      <t xml:space="preserve">Se mantiene limpieza regular para evitar acumulación de polvo combustible en suelos, estructuras o equipos.
</t>
    </r>
    <r>
      <rPr>
        <sz val="11"/>
        <color theme="1"/>
        <rFont val="Aptos"/>
        <family val="2"/>
      </rPr>
      <t>(Anexo II, parte A RD 681/2003; Guía INSST cap. 7)</t>
    </r>
  </si>
  <si>
    <r>
      <t xml:space="preserve">Los procedimientos de trabajo, permisos y consignaciones están definidos para tareas en zonas clasificadas (limpieza, mantenimiento, soldadura).
</t>
    </r>
    <r>
      <rPr>
        <sz val="11"/>
        <color theme="1"/>
        <rFont val="Aptos"/>
        <family val="2"/>
      </rPr>
      <t>(Anexo II, parte B RD 681/2003)</t>
    </r>
  </si>
  <si>
    <r>
      <t xml:space="preserve">Los trabajadores y contratas que acceden a zonas ATEX reciben formación específica sobre riesgos y medidas preventivas.
</t>
    </r>
    <r>
      <rPr>
        <sz val="11"/>
        <color theme="1"/>
        <rFont val="Aptos"/>
        <family val="2"/>
      </rPr>
      <t>(Art. 9 RD 681/2003; Guía INSST cap. 8)</t>
    </r>
  </si>
  <si>
    <r>
      <t xml:space="preserve">Se dispone de instrucciones escritas sobre actuación ante incidentes o alarmas en zonas clasificadas.
</t>
    </r>
    <r>
      <rPr>
        <sz val="11"/>
        <color theme="1"/>
        <rFont val="Aptos"/>
        <family val="2"/>
      </rPr>
      <t>(Art. 9 RD 681/2003)</t>
    </r>
  </si>
  <si>
    <r>
      <t xml:space="preserve">Se coordinan las actividades empresariales cuando intervienen varios contratistas o empresas externas en zonas ATEX.
</t>
    </r>
    <r>
      <rPr>
        <sz val="11"/>
        <color theme="1"/>
        <rFont val="Aptos"/>
        <family val="2"/>
      </rPr>
      <t>(Art. 10 RD 681/2003; Guía INSST cap. 8)</t>
    </r>
  </si>
  <si>
    <r>
      <t xml:space="preserve">Los equipos ATEX se inspeccionan y mantienen según las instrucciones del fabricante y normativa UNE-EN 60079-17.
</t>
    </r>
    <r>
      <rPr>
        <sz val="11"/>
        <color theme="1"/>
        <rFont val="Aptos"/>
        <family val="2"/>
      </rPr>
      <t>(Art. 7 RD 681/2003; Guía INSST cap. 9)</t>
    </r>
  </si>
  <si>
    <r>
      <t xml:space="preserve">Las verificaciones iniciales y periódicas de las instalaciones se documentan y conservan.
</t>
    </r>
    <r>
      <rPr>
        <sz val="11"/>
        <color theme="1"/>
        <rFont val="Aptos"/>
        <family val="2"/>
      </rPr>
      <t>(Art. 7 y Anexo II RD 681/2003)</t>
    </r>
  </si>
  <si>
    <r>
      <t xml:space="preserve">El Documento de Protección Contra Explosiones (DPCE) se revisa periódicamente o tras modificaciones relevantes.
</t>
    </r>
    <r>
      <rPr>
        <sz val="11"/>
        <color theme="1"/>
        <rFont val="Aptos"/>
        <family val="2"/>
      </rPr>
      <t>(Art. 8 RD 681/2003; Guía INSST cap. 9)</t>
    </r>
  </si>
  <si>
    <t>Solo aplicable en las explotaciones mineras y en las plantas de elaboración donde aqplique normativa mienra</t>
  </si>
  <si>
    <t>Real Decreto 1389/1997, de 5 de septiembre, por el que se aprueban las disposiciones mínimas destinadas a proteger la seguridad y la salud de los trabajadores en las actividades mineras.</t>
  </si>
  <si>
    <t>Disposiciones generales y gestión preventiva</t>
  </si>
  <si>
    <t>Coordinación, control y vigilancia</t>
  </si>
  <si>
    <t>Lugares y equipos de trabajo</t>
  </si>
  <si>
    <t>Ventilación, polvo, gases y atmósferas peligrosas</t>
  </si>
  <si>
    <t>Transporte, circulación y almacenamiento</t>
  </si>
  <si>
    <t>Emergencias, rescate y primeros auxilios</t>
  </si>
  <si>
    <t>Formación, información y participación</t>
  </si>
  <si>
    <t>Orden TED/252/2020, de 6 de marzo, por la que se modifican las Instrucciones Técnicas Complementarias 02.0.01 "Directores Facultativos" y 02.1.01 "Documento sobre Seguridad y Salud"</t>
  </si>
  <si>
    <t>Bloque 1. Dirección Facultativa (ITC 02.0.01)</t>
  </si>
  <si>
    <t>Bloque 2. Documento sobre Seguridad y Salud (ITC 02.1.01)</t>
  </si>
  <si>
    <r>
      <t xml:space="preserve">El centro de trabajo dispone de Director Facultativo nombrado por el titular minero, con designación formal comunicada a la autoridad minera competente.
</t>
    </r>
    <r>
      <rPr>
        <sz val="11"/>
        <color theme="1"/>
        <rFont val="Aptos"/>
        <family val="2"/>
      </rPr>
      <t>(ITC 02.0.01, apdo. 2.1)</t>
    </r>
  </si>
  <si>
    <r>
      <t xml:space="preserve">El Director Facultativo cumple los requisitos de titulación y competencia técnica exigidos para la clase de aprovechamiento (cantera o beneficio).
</t>
    </r>
    <r>
      <rPr>
        <sz val="11"/>
        <color theme="1"/>
        <rFont val="Aptos"/>
        <family val="2"/>
      </rPr>
      <t>(ITC 02.0.01, apdo. 2.2)</t>
    </r>
  </si>
  <si>
    <r>
      <t xml:space="preserve">La designación, aceptación y firma del Director Facultativo constan en documento registrado y archivado en la explotación.
</t>
    </r>
    <r>
      <rPr>
        <sz val="11"/>
        <color theme="1"/>
        <rFont val="Aptos"/>
        <family val="2"/>
      </rPr>
      <t>(ITC 02.0.01, apdo. 2.3)</t>
    </r>
  </si>
  <si>
    <r>
      <t xml:space="preserve">Se encuentra disponible la relación de suplentes o sustitutos autorizados, con cualificación equivalente y aceptación formal.
</t>
    </r>
    <r>
      <rPr>
        <sz val="11"/>
        <color theme="1"/>
        <rFont val="Aptos"/>
        <family val="2"/>
      </rPr>
      <t>(ITC 02.0.01, apdo. 2.4)</t>
    </r>
  </si>
  <si>
    <r>
      <t xml:space="preserve">El Director Facultativo tiene definidas sus funciones y responsabilidades en materia de seguridad, salud, organización técnica y cumplimiento normativo.
</t>
    </r>
    <r>
      <rPr>
        <sz val="11"/>
        <color theme="1"/>
        <rFont val="Aptos"/>
        <family val="2"/>
      </rPr>
      <t>(ITC 02.0.01, apdo. 3)</t>
    </r>
  </si>
  <si>
    <r>
      <t xml:space="preserve">Existe evidencia documental de que el Director Facultativo revisa y aprueba el Documento de Seguridad y Salud y las actualizaciones del mismo.
</t>
    </r>
    <r>
      <rPr>
        <sz val="11"/>
        <color theme="1"/>
        <rFont val="Aptos"/>
        <family val="2"/>
      </rPr>
      <t>(ITC 02.0.01, apdo. 3.2; ITC 02.1.01, apdo. 4)</t>
    </r>
  </si>
  <si>
    <r>
      <t xml:space="preserve">El Director Facultativo realiza inspecciones periódicas de seguridad y deja constancia en el Libro de Registro de Seguridad y Salud o soporte equivalente.
</t>
    </r>
    <r>
      <rPr>
        <sz val="11"/>
        <color theme="1"/>
        <rFont val="Aptos"/>
        <family val="2"/>
      </rPr>
      <t>(ITC 02.0.01, apdo. 3.3)</t>
    </r>
  </si>
  <si>
    <r>
      <t xml:space="preserve">Se mantiene comunicación permanente entre el Director Facultativo y el empresario minero o representante legal sobre los asuntos de seguridad y salud.
</t>
    </r>
    <r>
      <rPr>
        <sz val="11"/>
        <color theme="1"/>
        <rFont val="Aptos"/>
        <family val="2"/>
      </rPr>
      <t>(ITC 02.0.01, apdo. 3.4)</t>
    </r>
  </si>
  <si>
    <r>
      <t xml:space="preserve">El Director Facultativo conserva historial técnico y de seguridad de la explotación, incluyendo planos actualizados, partes de voladuras, controles geotécnicos y revisiones.
</t>
    </r>
    <r>
      <rPr>
        <sz val="11"/>
        <color theme="1"/>
        <rFont val="Aptos"/>
        <family val="2"/>
      </rPr>
      <t>(ITC 02.0.01, apdo. 4)</t>
    </r>
  </si>
  <si>
    <r>
      <t xml:space="preserve">El Director Facultativo acredita formación y actualización continua en seguridad minera y legislación aplicable.
</t>
    </r>
    <r>
      <rPr>
        <sz val="11"/>
        <color theme="1"/>
        <rFont val="Aptos"/>
        <family val="2"/>
      </rPr>
      <t>(ITC 02.0.01, apdo. 5)</t>
    </r>
  </si>
  <si>
    <r>
      <t xml:space="preserve">El titular de la explotación dispone de Documento sobre Seguridad y Salud (DSS) aprobado antes del inicio de las labores.
</t>
    </r>
    <r>
      <rPr>
        <sz val="11"/>
        <color theme="1"/>
        <rFont val="Aptos"/>
        <family val="2"/>
      </rPr>
      <t>(ITC 02.1.01, apdo. 2.1)</t>
    </r>
  </si>
  <si>
    <r>
      <t xml:space="preserve">El DSS ha sido elaborado bajo la dirección técnica del Director Facultativo y validado por la empresa titular.
</t>
    </r>
    <r>
      <rPr>
        <sz val="11"/>
        <color theme="1"/>
        <rFont val="Aptos"/>
        <family val="2"/>
      </rPr>
      <t>(ITC 02.1.01, apdo. 2.2)</t>
    </r>
  </si>
  <si>
    <r>
      <t xml:space="preserve">El Documento de Seguridad y Salud se encuentra actualizado y disponible en el centro de trabajo.
</t>
    </r>
    <r>
      <rPr>
        <sz val="11"/>
        <color theme="1"/>
        <rFont val="Aptos"/>
        <family val="2"/>
      </rPr>
      <t>(ITC 02.1.01, apdo. 2.3)</t>
    </r>
  </si>
  <si>
    <r>
      <t xml:space="preserve">El DSS incluye una descripción detallada de la explotación, sus instalaciones, equipos, personal, organización preventiva y coordinación con contratas.
</t>
    </r>
    <r>
      <rPr>
        <sz val="11"/>
        <color theme="1"/>
        <rFont val="Aptos"/>
        <family val="2"/>
      </rPr>
      <t>(ITC 02.1.01, apdo. 3.1)</t>
    </r>
  </si>
  <si>
    <r>
      <t xml:space="preserve">El DSS contiene la evaluación de riesgos por zonas y tareas, así como las medidas preventivas y correctoras aplicables.
</t>
    </r>
    <r>
      <rPr>
        <sz val="11"/>
        <color theme="1"/>
        <rFont val="Aptos"/>
        <family val="2"/>
      </rPr>
      <t>(ITC 02.1.01, apdo. 3.2)</t>
    </r>
  </si>
  <si>
    <r>
      <t xml:space="preserve">El DSS integra los planes y procedimientos de emergencia, evacuación y primeros auxilios, con responsables designados.
</t>
    </r>
    <r>
      <rPr>
        <sz val="11"/>
        <color theme="1"/>
        <rFont val="Aptos"/>
        <family val="2"/>
      </rPr>
      <t>(ITC 02.1.01, apdo. 3.3)</t>
    </r>
  </si>
  <si>
    <r>
      <t xml:space="preserve">Se incluyen planos actualizados que delimitan las zonas de trabajo, circulación, almacenamiento, talleres, áreas de riesgo y emergencias.
</t>
    </r>
    <r>
      <rPr>
        <sz val="11"/>
        <color theme="1"/>
        <rFont val="Aptos"/>
        <family val="2"/>
      </rPr>
      <t>(ITC 02.1.01, apdo. 3.4)</t>
    </r>
  </si>
  <si>
    <r>
      <t xml:space="preserve">El DSS incorpora los procedimientos de comunicación y coordinación de actividades empresariales (CAE) con empresas contratistas.
</t>
    </r>
    <r>
      <rPr>
        <sz val="11"/>
        <color theme="1"/>
        <rFont val="Aptos"/>
        <family val="2"/>
      </rPr>
      <t>(ITC 02.1.01, apdo. 3.5; RD 171/2004)</t>
    </r>
  </si>
  <si>
    <r>
      <t xml:space="preserve">El DSS contempla las instrucciones específicas de seguridad para cada fase de la explotación: arranque, carga, transporte, trituración, clasificación, etc.
</t>
    </r>
    <r>
      <rPr>
        <sz val="11"/>
        <color theme="1"/>
        <rFont val="Aptos"/>
        <family val="2"/>
      </rPr>
      <t>(ITC 02.1.01, apdo. 3.6)</t>
    </r>
  </si>
  <si>
    <r>
      <t xml:space="preserve">El DSS identifica y evalúa los riesgos geotécnicos, de caída de bloques, derrumbes y estabilidad de taludes, y define controles periódicos.
</t>
    </r>
    <r>
      <rPr>
        <sz val="11"/>
        <color theme="1"/>
        <rFont val="Aptos"/>
        <family val="2"/>
      </rPr>
      <t>(ITC 02.1.01, apdo. 3.7; ITC 07.1.01)</t>
    </r>
  </si>
  <si>
    <r>
      <t xml:space="preserve">El Documento incluye un plan de revisión y control de la eficacia de las medidas preventivas.
</t>
    </r>
    <r>
      <rPr>
        <sz val="11"/>
        <color theme="1"/>
        <rFont val="Aptos"/>
        <family val="2"/>
      </rPr>
      <t>(ITC 02.1.01, apdo. 3.8)</t>
    </r>
  </si>
  <si>
    <r>
      <t xml:space="preserve">El DSS se revisa obligatoriamente cuando se produzcan cambios sustanciales en la explotación, accidentes graves o modificaciones técnicas relevantes.
</t>
    </r>
    <r>
      <rPr>
        <sz val="11"/>
        <color theme="1"/>
        <rFont val="Aptos"/>
        <family val="2"/>
      </rPr>
      <t>(ITC 02.1.01, apdo. 4)</t>
    </r>
  </si>
  <si>
    <r>
      <t xml:space="preserve">El personal de la explotación ha sido informado y formado sobre el contenido del Documento de Seguridad y Salud y los procedimientos que le afectan.
</t>
    </r>
    <r>
      <rPr>
        <sz val="11"/>
        <color theme="1"/>
        <rFont val="Aptos"/>
        <family val="2"/>
      </rPr>
      <t>(ITC 02.1.01, apdo. 5)</t>
    </r>
  </si>
  <si>
    <r>
      <t xml:space="preserve">El DSS se encuentra a disposición de la autoridad minera y de la Inspección de Trabajo cuando así se requiera.
</t>
    </r>
    <r>
      <rPr>
        <sz val="11"/>
        <color theme="1"/>
        <rFont val="Aptos"/>
        <family val="2"/>
      </rPr>
      <t>(ITC 02.1.01, apdo. 6)</t>
    </r>
  </si>
  <si>
    <t>CHECK LIST SOBRE DIRECCIÓN FACULTATIVA Y EL DOCUMENTO DE SEGURIDAD Y SALUD</t>
  </si>
  <si>
    <r>
      <t xml:space="preserve">Se dispone de documentación de seguridad y salud del centro de trabajo minero, que incluye la evaluación de riesgos, el plan de prevención y la organización preventiva.
</t>
    </r>
    <r>
      <rPr>
        <sz val="11"/>
        <color theme="1"/>
        <rFont val="Aptos"/>
        <family val="2"/>
      </rPr>
      <t>(Art. 3 y 4 RD 1389/1997; ITC 02.0.01)</t>
    </r>
  </si>
  <si>
    <r>
      <t xml:space="preserve">El plan de prevención y la evaluación de riesgos se actualizan periódicamente y ante cambios en el proceso, personal o instalaciones.
</t>
    </r>
    <r>
      <rPr>
        <sz val="11"/>
        <color theme="1"/>
        <rFont val="Aptos"/>
        <family val="2"/>
      </rPr>
      <t>(Art. 4 RD 1389/1997)</t>
    </r>
  </si>
  <si>
    <r>
      <t xml:space="preserve">El empresario designa un director facultativo y responsables técnicos con competencias acreditadas.
</t>
    </r>
    <r>
      <rPr>
        <sz val="11"/>
        <color theme="1"/>
        <rFont val="Aptos"/>
        <family val="2"/>
      </rPr>
      <t>(Art. 5 RD 1389/1997; ITC 02.1.01)</t>
    </r>
  </si>
  <si>
    <r>
      <t xml:space="preserve">El centro dispone de Plan de Seguridad y Salud (PSS) aprobado antes del inicio o modificación sustancial de las labores.
</t>
    </r>
    <r>
      <rPr>
        <sz val="11"/>
        <color theme="1"/>
        <rFont val="Aptos"/>
        <family val="2"/>
      </rPr>
      <t>(Art. 6 RD 1389/1997; ITC 02.1.02)</t>
    </r>
  </si>
  <si>
    <r>
      <t xml:space="preserve">Se garantiza la coordinación de actividades empresariales cuando intervienen contratas o subcontratas en el mismo centro de trabajo.
</t>
    </r>
    <r>
      <rPr>
        <sz val="11"/>
        <color theme="1"/>
        <rFont val="Aptos"/>
        <family val="2"/>
      </rPr>
      <t>(Art. 9 RD 1389/1997; RD 171/2004)</t>
    </r>
  </si>
  <si>
    <r>
      <t xml:space="preserve">Existen procedimientos documentados de control de acceso de personal y vehículos al recinto minero.
</t>
    </r>
    <r>
      <rPr>
        <sz val="11"/>
        <color theme="1"/>
        <rFont val="Aptos"/>
        <family val="2"/>
      </rPr>
      <t>(Art. 9 RD 1389/1997; ITC 02.1.02)</t>
    </r>
  </si>
  <si>
    <r>
      <t xml:space="preserve">La inspección y vigilancia de las condiciones de seguridad se realiza con periodicidad adecuada y queda registrada.
</t>
    </r>
    <r>
      <rPr>
        <sz val="11"/>
        <color theme="1"/>
        <rFont val="Aptos"/>
        <family val="2"/>
      </rPr>
      <t>(Art. 10 RD 1389/1997)</t>
    </r>
  </si>
  <si>
    <r>
      <t xml:space="preserve">Las instalaciones, accesos, rampas y plataformas presentan estabilidad, resistencia y señalización adecuadas.
</t>
    </r>
    <r>
      <rPr>
        <sz val="11"/>
        <color theme="1"/>
        <rFont val="Aptos"/>
        <family val="2"/>
      </rPr>
      <t>(Art. 11 RD 1389/1997; RD 486/1997)</t>
    </r>
  </si>
  <si>
    <r>
      <t xml:space="preserve">Se garantiza la seguridad estructural y mantenimiento de los frentes de explotación (taludes, bancos, bermas, accesos).
</t>
    </r>
    <r>
      <rPr>
        <sz val="11"/>
        <color theme="1"/>
        <rFont val="Aptos"/>
        <family val="2"/>
      </rPr>
      <t>(Art. 11 y 13 RD 1389/1997; ITC 07.1.01)</t>
    </r>
  </si>
  <si>
    <r>
      <t xml:space="preserve">Los equipos de trabajo y maquinaria minera cumplen los requisitos del RD 1215/1997 y las ITC aplicables.
</t>
    </r>
    <r>
      <rPr>
        <sz val="11"/>
        <color theme="1"/>
        <rFont val="Aptos"/>
        <family val="2"/>
      </rPr>
      <t>(Art. 12 RD 1389/1997; ITC 02.2.01)</t>
    </r>
  </si>
  <si>
    <r>
      <t xml:space="preserve">Las instalaciones eléctricas están diseñadas, protegidas y mantenidas según las prescripciones del Reglamento Minero y las ITC 09.0.01 y 09.0.02.
</t>
    </r>
    <r>
      <rPr>
        <sz val="11"/>
        <color theme="1"/>
        <rFont val="Aptos"/>
        <family val="2"/>
      </rPr>
      <t>(Art. 12 RD 1389/1997; ITC 09.0.01)</t>
    </r>
  </si>
  <si>
    <r>
      <t xml:space="preserve">Las zonas subterráneas o confinadas cuentan con ventilación suficiente para evitar acumulación de gases o polvo.
</t>
    </r>
    <r>
      <rPr>
        <sz val="11"/>
        <color theme="1"/>
        <rFont val="Aptos"/>
        <family val="2"/>
      </rPr>
      <t>(Art. 14 RD 1389/1997; ITC 04.4.02)</t>
    </r>
  </si>
  <si>
    <r>
      <t xml:space="preserve">Se han adoptado medidas para controlar la exposición al polvo respirable y sílice cristalina mediante captación, riego o aspiración localizada.
</t>
    </r>
    <r>
      <rPr>
        <sz val="11"/>
        <color theme="1"/>
        <rFont val="Aptos"/>
        <family val="2"/>
      </rPr>
      <t>(Art. 14 RD 1389/1997; Guía INSST “Sílice cristalina”)</t>
    </r>
  </si>
  <si>
    <r>
      <t xml:space="preserve">Los niveles de ruido y vibraciones se mantienen dentro de los valores establecidos por la normativa específica (RD 286/2006 y RD 1311/2005).
</t>
    </r>
    <r>
      <rPr>
        <sz val="11"/>
        <color theme="1"/>
        <rFont val="Aptos"/>
        <family val="2"/>
      </rPr>
      <t>(Art. 14 RD 1389/1997)</t>
    </r>
  </si>
  <si>
    <r>
      <t xml:space="preserve">Cuando existe riesgo de atmósferas explosivas (polvos combustibles, vapores), se aplica también el RD 681/2003 ATEX.
</t>
    </r>
    <r>
      <rPr>
        <sz val="11"/>
        <color theme="1"/>
        <rFont val="Aptos"/>
        <family val="2"/>
      </rPr>
      <t>(Art. 14 RD 1389/1997; integración normativa)</t>
    </r>
  </si>
  <si>
    <r>
      <t xml:space="preserve">Las vías de transporte interno están señalizadas y mantienen condiciones de estabilidad, drenaje y visibilidad adecuadas.
</t>
    </r>
    <r>
      <rPr>
        <sz val="11"/>
        <color theme="1"/>
        <rFont val="Aptos"/>
        <family val="2"/>
      </rPr>
      <t>(Art. 15 RD 1389/1997; ITC 10.1.01)</t>
    </r>
  </si>
  <si>
    <r>
      <t xml:space="preserve">Los vehículos y equipos móviles están dotados de dispositivos de frenado, alumbrado y señalización según ITC 10.2.01.
</t>
    </r>
    <r>
      <rPr>
        <sz val="11"/>
        <color theme="1"/>
        <rFont val="Aptos"/>
        <family val="2"/>
      </rPr>
      <t>(Art. 15 RD 1389/1997; ITC 10.2.01)</t>
    </r>
  </si>
  <si>
    <r>
      <t xml:space="preserve">Existen procedimientos de carga, descarga y circulación que evitan interferencias con el tránsito peatonal o zonas de trabajo.
</t>
    </r>
    <r>
      <rPr>
        <sz val="11"/>
        <color theme="1"/>
        <rFont val="Aptos"/>
        <family val="2"/>
      </rPr>
      <t>(Art. 15 RD 1389/1997)</t>
    </r>
  </si>
  <si>
    <r>
      <t xml:space="preserve">El almacenamiento de explosivos o sustancias peligrosas cumple los requisitos reglamentarios y se encuentra debidamente autorizado.
</t>
    </r>
    <r>
      <rPr>
        <sz val="11"/>
        <color theme="1"/>
        <rFont val="Aptos"/>
        <family val="2"/>
      </rPr>
      <t>(Art. 16 RD 1389/1997; Reglamento Explosivos)</t>
    </r>
  </si>
  <si>
    <r>
      <t xml:space="preserve">Se dispone de plan de emergencia interior y exterior adecuado al tipo de explotación.
</t>
    </r>
    <r>
      <rPr>
        <sz val="11"/>
        <color theme="1"/>
        <rFont val="Aptos"/>
        <family val="2"/>
      </rPr>
      <t>(Art. 17 RD 1389/1997; ITC 04.4.02)</t>
    </r>
  </si>
  <si>
    <r>
      <t xml:space="preserve">Se han designado y formado equipos de emergencia y primeros auxilios con medios disponibles y revisados.
</t>
    </r>
    <r>
      <rPr>
        <sz val="11"/>
        <color theme="1"/>
        <rFont val="Aptos"/>
        <family val="2"/>
      </rPr>
      <t>(Art. 17 RD 1389/1997)</t>
    </r>
  </si>
  <si>
    <r>
      <t xml:space="preserve">Se realizan simulacros periódicos con registro de resultados y medidas de mejora.
</t>
    </r>
    <r>
      <rPr>
        <sz val="11"/>
        <color theme="1"/>
        <rFont val="Aptos"/>
        <family val="2"/>
      </rPr>
      <t>(Art. 17 RD 1389/1997; Guía INSST cap. 9)</t>
    </r>
  </si>
  <si>
    <r>
      <t xml:space="preserve">Todos los trabajadores han recibido formación inicial y específica antes de acceder a la mina o cantera.
</t>
    </r>
    <r>
      <rPr>
        <sz val="11"/>
        <color theme="1"/>
        <rFont val="Aptos"/>
        <family val="2"/>
      </rPr>
      <t>(Art. 18 RD 1389/1997; ITC 02.1.02)</t>
    </r>
  </si>
  <si>
    <r>
      <t xml:space="preserve">Se proporciona información actualizada sobre riesgos, medidas preventivas y procedimientos de trabajo seguro.
</t>
    </r>
    <r>
      <rPr>
        <sz val="11"/>
        <color theme="1"/>
        <rFont val="Aptos"/>
        <family val="2"/>
      </rPr>
      <t>(Art. 18 RD 1389/1997)</t>
    </r>
  </si>
  <si>
    <r>
      <t xml:space="preserve">Los trabajadores participan a través de sus representantes en materia de seguridad y salud en las revisiones del plan y en la investigación de accidentes.
</t>
    </r>
    <r>
      <rPr>
        <sz val="11"/>
        <color theme="1"/>
        <rFont val="Aptos"/>
        <family val="2"/>
      </rPr>
      <t>(Art. 19 RD 1389/1997)</t>
    </r>
  </si>
  <si>
    <r>
      <t xml:space="preserve">Se realiza vigilancia médica específica para riesgos propios de la actividad minera (sílice, ruido, vibraciones, esfuerzo físico).
</t>
    </r>
    <r>
      <rPr>
        <sz val="11"/>
        <color theme="1"/>
        <rFont val="Aptos"/>
        <family val="2"/>
      </rPr>
      <t>(Art. 20 RD 1389/1997; RD 665/1997; RD 286/2006; RD 1311/2005)</t>
    </r>
  </si>
  <si>
    <r>
      <t xml:space="preserve">Los resultados agregados de la vigilancia de la salud se comunican al empresario y al servicio de prevención para la mejora de las condiciones de trabajo.
</t>
    </r>
    <r>
      <rPr>
        <sz val="11"/>
        <color theme="1"/>
        <rFont val="Aptos"/>
        <family val="2"/>
      </rPr>
      <t>(Art. 20 RD 1389/1997)</t>
    </r>
  </si>
  <si>
    <t>CHECK LIST SOBRE EL REAL DECRETO 1389/1997 DE ACTIVIDADES MINERAS</t>
  </si>
  <si>
    <t>CHECK LIST SOBRE ITC 02.0.01 DE POLVO</t>
  </si>
  <si>
    <t>Identificación, evaluación y control del riesgo</t>
  </si>
  <si>
    <t>En las operaciones de corte, trituración o pulido se utiliza agua o sistemas de supresión en origen para minimizar la generación de polvo.</t>
  </si>
  <si>
    <t>Las superficies de trabajo, caminos y zonas de tránsito se mantienen limpias mediante métodos húmedos o aspiración, evitando el barrido en seco.</t>
  </si>
  <si>
    <t>Las áreas donde se puedan concentrar niveles elevados de polvo están ventiladas y separadas de zonas de descanso o comedor.</t>
  </si>
  <si>
    <t>Se adoptan medidas organizativas para minimizar el tiempo de exposición y el número de trabajadores expuestos.</t>
  </si>
  <si>
    <t>Las vías respiratorias, ojos y piel están protegidos mediante equipos de protección individual adecuados, certificados conforme al RD 773/1997.</t>
  </si>
  <si>
    <t>Las instalaciones de trabajo cuentan con cerramientos estancos, sistemas de captación localizada, ventilación o humectación para reducir la emisión de polvo.</t>
  </si>
  <si>
    <t>Equipos de protección individual (EPI)</t>
  </si>
  <si>
    <t>Registro y control documental</t>
  </si>
  <si>
    <t>Coordinación, supervisión y comunicación</t>
  </si>
  <si>
    <r>
      <t xml:space="preserve">Se ha realizado identificación de focos emisores de polvo respirable y de tareas con posible exposición a sílice cristalina respirable (SCR).
</t>
    </r>
    <r>
      <rPr>
        <sz val="11"/>
        <color theme="1"/>
        <rFont val="Aptos"/>
        <family val="2"/>
      </rPr>
      <t>(ITC 02.0.02, art. 3.1)</t>
    </r>
  </si>
  <si>
    <r>
      <t xml:space="preserve">La evaluación de exposición a polvo y sílice cristalina se ha efectuado mediante mediciones higiénicas.
</t>
    </r>
    <r>
      <rPr>
        <sz val="11"/>
        <color theme="1"/>
        <rFont val="Aptos"/>
        <family val="2"/>
      </rPr>
      <t>(ITC 02.0.02, art. 3.2)</t>
    </r>
  </si>
  <si>
    <r>
      <t xml:space="preserve">Las mediciones se realizan con equipos calibrados y homologados, bajo condiciones representativas del trabajo habitual.
</t>
    </r>
    <r>
      <rPr>
        <sz val="11"/>
        <color theme="1"/>
        <rFont val="Aptos"/>
        <family val="2"/>
      </rPr>
      <t>(ITC 02.0.02, art. 3.3)</t>
    </r>
  </si>
  <si>
    <r>
      <t xml:space="preserve">Los resultados de la evaluación incluyen valores de concentración (VLA-ED) y su comparación con los valores límite de exposición profesional.
</t>
    </r>
    <r>
      <rPr>
        <sz val="11"/>
        <color theme="1"/>
        <rFont val="Aptos"/>
        <family val="2"/>
      </rPr>
      <t>(ITC 02.0.02, art. 3.4; INSST Límites 2024)</t>
    </r>
  </si>
  <si>
    <r>
      <t xml:space="preserve">Se dispone de plan de control periódico de la exposición al polvo respirable y sílice cristalina, con frecuencia acorde al nivel de riesgo.
</t>
    </r>
    <r>
      <rPr>
        <sz val="11"/>
        <color theme="1"/>
        <rFont val="Aptos"/>
        <family val="2"/>
      </rPr>
      <t>(ITC 02.0.02, art. 3.5)</t>
    </r>
  </si>
  <si>
    <r>
      <t xml:space="preserve">Se han seleccionado EPI con filtros P3 o superiores, certificados según la norma UNE-EN 149 o UNE-EN 143.
</t>
    </r>
    <r>
      <rPr>
        <sz val="11"/>
        <color theme="1"/>
        <rFont val="Aptos"/>
        <family val="2"/>
      </rPr>
      <t>(ITC 02.0.02, art. 5.1)</t>
    </r>
  </si>
  <si>
    <r>
      <t xml:space="preserve">Los trabajadores reciben formación sobre uso, ajuste, mantenimiento y sustitución de los equipos de protección respiratoria.
</t>
    </r>
    <r>
      <rPr>
        <sz val="11"/>
        <color theme="1"/>
        <rFont val="Aptos"/>
        <family val="2"/>
      </rPr>
      <t>(ITC 02.0.02, art. 5.2)</t>
    </r>
  </si>
  <si>
    <r>
      <t xml:space="preserve">Se realiza control del estado y caducidad de los filtros y mascarillas antes de cada uso.
</t>
    </r>
    <r>
      <rPr>
        <sz val="11"/>
        <color theme="1"/>
        <rFont val="Aptos"/>
        <family val="2"/>
      </rPr>
      <t>(ITC 02.0.02, art. 5.3)</t>
    </r>
  </si>
  <si>
    <r>
      <t xml:space="preserve">El uso de EPI se considera medida complementaria y no sustitutiva de las medidas técnicas o colectivas.
</t>
    </r>
    <r>
      <rPr>
        <sz val="11"/>
        <color theme="1"/>
        <rFont val="Aptos"/>
        <family val="2"/>
      </rPr>
      <t>(ITC 02.0.02, art. 5.4)</t>
    </r>
  </si>
  <si>
    <r>
      <t xml:space="preserve">Los trabajadores expuestos a polvo respirable o SCR se someten a vigilancia de la salud específica, de aceudo con el protocolo de silicosis.
</t>
    </r>
    <r>
      <rPr>
        <sz val="11"/>
        <color theme="1"/>
        <rFont val="Aptos"/>
        <family val="2"/>
      </rPr>
      <t>(ITC 02.0.02, art. 6.1; RD 665/1997)</t>
    </r>
  </si>
  <si>
    <r>
      <t xml:space="preserve">Todos los trabajadores expuestos o potencialmente expuestos reciben formación teórico-práctica específica sobre el riesgo de polvo y sílice cristalina respirables y con ensayo de factor de ajuste cuantiativo de los EPR.
</t>
    </r>
    <r>
      <rPr>
        <sz val="11"/>
        <color theme="1"/>
        <rFont val="Aptos"/>
        <family val="2"/>
      </rPr>
      <t>(Art. 7.1 ITC 02.0.02)</t>
    </r>
  </si>
  <si>
    <r>
      <t xml:space="preserve">La formación incluye efectos sobre la salud, buenas prácticas, uso de EPI y limpieza del puesto.
</t>
    </r>
    <r>
      <rPr>
        <sz val="11"/>
        <color theme="1"/>
        <rFont val="Aptos"/>
        <family val="2"/>
      </rPr>
      <t>(Art. 7.2 ITC 02.0.02)</t>
    </r>
  </si>
  <si>
    <r>
      <t xml:space="preserve">Se proporciona información escrita y actualizada sobre niveles de exposición, medidas aplicadas y resultados de mediciones.
</t>
    </r>
    <r>
      <rPr>
        <sz val="11"/>
        <color theme="1"/>
        <rFont val="Aptos"/>
        <family val="2"/>
      </rPr>
      <t>(Art. 7.3 ITC 02.0.02)</t>
    </r>
  </si>
  <si>
    <r>
      <t xml:space="preserve">Las zonas afectadas se señalizan con carteles de advertencia “Polvo respirable – Sílice cristalina” y acceso restringido a personal autorizado.
</t>
    </r>
    <r>
      <rPr>
        <sz val="11"/>
        <color theme="1"/>
        <rFont val="Aptos"/>
        <family val="2"/>
      </rPr>
      <t>(Art. 7.4 ITC 02.0.02)</t>
    </r>
  </si>
  <si>
    <r>
      <t xml:space="preserve">Se conservan registros de las evaluaciones, mediciones, acciones correctoras y vigilancia de la salud, disponibles para la autoridad minera.
</t>
    </r>
    <r>
      <rPr>
        <sz val="11"/>
        <color theme="1"/>
        <rFont val="Aptos"/>
        <family val="2"/>
      </rPr>
      <t>(Art. 8.1 ITC 02.0.02)</t>
    </r>
  </si>
  <si>
    <r>
      <t xml:space="preserve">El Documento sobre Seguridad y Salud (DSS) integra los resultados de la evaluación y las medidas adoptadas frente al polvo y la sílice cristalina.
</t>
    </r>
    <r>
      <rPr>
        <sz val="11"/>
        <color theme="1"/>
        <rFont val="Aptos"/>
        <family val="2"/>
      </rPr>
      <t>(Art. 8.2 ITC 02.0.02; ITC 02.1.01)</t>
    </r>
  </si>
  <si>
    <r>
      <t xml:space="preserve">El Director Facultativo revisa y firma el informe técnico anual de control de polvo y SCR, que se incorpora al DSS.
</t>
    </r>
    <r>
      <rPr>
        <sz val="11"/>
        <color theme="1"/>
        <rFont val="Aptos"/>
        <family val="2"/>
      </rPr>
      <t>(Art. 8.3 ITC 02.0.02)</t>
    </r>
  </si>
  <si>
    <r>
      <t xml:space="preserve">Las medidas de control se revisan tras cualquier modificación de procesos, equipos o superación de los valores límite.
</t>
    </r>
    <r>
      <rPr>
        <sz val="11"/>
        <color theme="1"/>
        <rFont val="Aptos"/>
        <family val="2"/>
      </rPr>
      <t>(Art. 8.4 ITC 02.0.02)</t>
    </r>
  </si>
  <si>
    <r>
      <t xml:space="preserve">Se garantiza la coordinación de actividades empresariales entre titular, contratistas y subcontratas, compartiendo información sobre riesgos y medidas preventivas.
</t>
    </r>
    <r>
      <rPr>
        <sz val="11"/>
        <color theme="1"/>
        <rFont val="Aptos"/>
        <family val="2"/>
      </rPr>
      <t>(Art. 9.1 ITC 02.0.02; RD 171/2004)</t>
    </r>
  </si>
  <si>
    <r>
      <t xml:space="preserve">Las empresas concurrentes aplican medidas equivalentes de control y formación para su personal expuesto.
</t>
    </r>
    <r>
      <rPr>
        <sz val="11"/>
        <color theme="1"/>
        <rFont val="Aptos"/>
        <family val="2"/>
      </rPr>
      <t>(Art. 9.2 ITC 02.0.02)</t>
    </r>
  </si>
  <si>
    <r>
      <t xml:space="preserve">El Director Facultativo y el empresario revisan conjuntamente la eficacia del sistema preventivo y comunican resultados significativos a la autoridad competente.
</t>
    </r>
    <r>
      <rPr>
        <sz val="11"/>
        <color theme="1"/>
        <rFont val="Aptos"/>
        <family val="2"/>
      </rPr>
      <t>(Art. 9.3 y 10 ITC 02.0.02)</t>
    </r>
  </si>
  <si>
    <r>
      <t xml:space="preserve">El Director Facultativo, junto con el responsable de prevención, realiza revisión periódica de la eficacia de las medidas implantadas.
</t>
    </r>
    <r>
      <rPr>
        <sz val="11"/>
        <color theme="1"/>
        <rFont val="Aptos"/>
        <family val="2"/>
      </rPr>
      <t>(Art. 10.1 ITC 02.0.02)</t>
    </r>
  </si>
  <si>
    <r>
      <t xml:space="preserve">En caso de superación de límites o detección de enfermedad profesional, se comunican los resultados a la autoridad minera y sanitaria.
</t>
    </r>
    <r>
      <rPr>
        <sz val="11"/>
        <color theme="1"/>
        <rFont val="Aptos"/>
        <family val="2"/>
      </rPr>
      <t>(Art. 10.2 ITC 02.0.02)</t>
    </r>
  </si>
  <si>
    <r>
      <t xml:space="preserve">La empresa promueve tecnologías limpias, automatización y sustitución de procesos para reducir el polvo en origen.
</t>
    </r>
    <r>
      <rPr>
        <sz val="11"/>
        <color theme="1"/>
        <rFont val="Aptos"/>
        <family val="2"/>
      </rPr>
      <t>(Art. 10.3 ITC 02.0.02)</t>
    </r>
  </si>
  <si>
    <t>Seguimiento y mejora continua</t>
  </si>
  <si>
    <t>CHECK LIST SOBRE ITC 07.1.01 TRABAJOS A CIELO ABIERTO. SEGURIDAD DEL PERSONAL</t>
  </si>
  <si>
    <t>Intruscción técnica Complementaria 07.1.01. Trabajos a cielo abierto. Seguridad del Personal. Orden de 16 de abril de 1990 por la que se aprueban las instrucciones técnicas complementarias del capítulo VII del Reglamento General de Normas Básicas de Seguridad Minera.</t>
  </si>
  <si>
    <t>Objeto y campo de aplicación</t>
  </si>
  <si>
    <t>La empresa dispone de un procedimiento interno que garantiza el cumplimiento de los requisitos mínimos de seguridad del personal en explotaciones a cielo abierto establecidos en esta ITC.
(ITC 07.1.01, punto 1)</t>
  </si>
  <si>
    <t>Organización</t>
  </si>
  <si>
    <t>Ingreso y formación del personal</t>
  </si>
  <si>
    <t>Entrada y permanencia en la explotación</t>
  </si>
  <si>
    <t>Utilización de prendas especiales y equipos de protección individual</t>
  </si>
  <si>
    <t>Reconocimiento de labores y actuaciones</t>
  </si>
  <si>
    <t>Vigilancia del personal en casos especiales</t>
  </si>
  <si>
    <r>
      <t xml:space="preserve">Se aplica esta ITC a todas las canteras y trabajos mineros a cielo abierto, sin perjuicio de las medidas adicionales establecidas en otras ITC.
</t>
    </r>
    <r>
      <rPr>
        <sz val="11"/>
        <color theme="1"/>
        <rFont val="Aptos"/>
        <family val="2"/>
      </rPr>
      <t>(ITC 07.1.01, punto 1)</t>
    </r>
  </si>
  <si>
    <r>
      <t xml:space="preserve">Las disposiciones internas de seguridad incluyen la organización y responsabilidades jerárquicas en materia de seguridad del personal.
</t>
    </r>
    <r>
      <rPr>
        <sz val="11"/>
        <color theme="1"/>
        <rFont val="Aptos"/>
        <family val="2"/>
      </rPr>
      <t>(ITC 07.1.01, punto 2)</t>
    </r>
  </si>
  <si>
    <r>
      <t xml:space="preserve">El Director Facultativo ejerce sus funciones de acuerdo con la ITC 02.0.01, garantizando la vigilancia técnica y el control de las condiciones de seguridad.
</t>
    </r>
    <r>
      <rPr>
        <sz val="11"/>
        <color theme="1"/>
        <rFont val="Aptos"/>
        <family val="2"/>
      </rPr>
      <t>(ITC 07.1.01, punto 2; ITC 02.0.01)</t>
    </r>
  </si>
  <si>
    <r>
      <t xml:space="preserve">La empresa dispone, bajo la responsabilidad del Director Facultativo, de datos y planos actualizados sobre la ubicación y situación de todas las labores, tanto antiguas como actuales.
</t>
    </r>
    <r>
      <rPr>
        <sz val="11"/>
        <color theme="1"/>
        <rFont val="Aptos"/>
        <family val="2"/>
      </rPr>
      <t>(ITC 07.1.01, punto 2)</t>
    </r>
  </si>
  <si>
    <r>
      <t xml:space="preserve">En el centro de trabajo están disponibles los siguientes documentos actualizados:
Reglamento General de Normas Básicas de Seguridad Minera e ITC.
Disposiciones internas de seguridad.
Prescripciones de la autoridad minera.
Proyectos y autorizaciones vigentes.
Certificados y homologaciones de equipos.
Planos topográficos y de redes (eléctrica, aire comprimido, agua, comunicaciones y transporte).
Registros de revisiones y control de polvo.
</t>
    </r>
    <r>
      <rPr>
        <sz val="11"/>
        <color theme="1"/>
        <rFont val="Aptos"/>
        <family val="2"/>
      </rPr>
      <t>(ITC 07.1.01, punto 2)</t>
    </r>
  </si>
  <si>
    <r>
      <t xml:space="preserve">Antes de su contratación, todo trabajador ha superado un examen médico de aptitud que acredita no padecer enfermedades o deficiencias que aumenten su peligrosidad en el trabajo.
</t>
    </r>
    <r>
      <rPr>
        <sz val="11"/>
        <color theme="1"/>
        <rFont val="Aptos"/>
        <family val="2"/>
      </rPr>
      <t>(ITC 07.1.01, punto 3; RD 1389/1997, art. 20)</t>
    </r>
  </si>
  <si>
    <r>
      <t xml:space="preserve">Todo el personal de nuevo ingreso ha recibido formación inicial y específica en seguridad y salud, incluyendo normas generales y particulares de su puesto.
</t>
    </r>
    <r>
      <rPr>
        <sz val="11"/>
        <color theme="1"/>
        <rFont val="Aptos"/>
        <family val="2"/>
      </rPr>
      <t>(ITC 07.1.01, punto 3; ITC 02.1.02)</t>
    </r>
  </si>
  <si>
    <r>
      <t xml:space="preserve">Los registros de formación e instrucciones de seguridad se conservan actualizados y firmados por el trabajador.
</t>
    </r>
    <r>
      <rPr>
        <sz val="11"/>
        <color theme="1"/>
        <rFont val="Aptos"/>
        <family val="2"/>
      </rPr>
      <t>(ITC 07.1.01, punto 3)</t>
    </r>
  </si>
  <si>
    <r>
      <t xml:space="preserve">Está prohibido el acceso a personas ajenas a la explotación sin autorización expresa del Director Facultativo o persona delegada.
</t>
    </r>
    <r>
      <rPr>
        <sz val="11"/>
        <color theme="1"/>
        <rFont val="Aptos"/>
        <family val="2"/>
      </rPr>
      <t>(ITC 07.1.01, punto 4)</t>
    </r>
  </si>
  <si>
    <r>
      <t xml:space="preserve">Las zonas de trabajo, accesos y límites de la explotación se encuentran debidamente señalizados y, cuando procede, cercados total o parcialmente.
</t>
    </r>
    <r>
      <rPr>
        <sz val="11"/>
        <color theme="1"/>
        <rFont val="Aptos"/>
        <family val="2"/>
      </rPr>
      <t>(ITC 07.1.01, punto 4; RD 485/1997)</t>
    </r>
  </si>
  <si>
    <r>
      <t xml:space="preserve">No se permite la entrada o permanencia en la explotación a personas que presenten síntomas de embriaguez, consumo de drogas o alteraciones que comprometan la seguridad.
</t>
    </r>
    <r>
      <rPr>
        <sz val="11"/>
        <color theme="1"/>
        <rFont val="Aptos"/>
        <family val="2"/>
      </rPr>
      <t>(ITC 07.1.01, punto 4)</t>
    </r>
  </si>
  <si>
    <r>
      <t xml:space="preserve">La empresa dispone de procedimiento de control de accesos y visitas, con registro de entradas y salidas.
</t>
    </r>
    <r>
      <rPr>
        <sz val="11"/>
        <color theme="1"/>
        <rFont val="Aptos"/>
        <family val="2"/>
      </rPr>
      <t>(ITC 07.1.01, punto 4)</t>
    </r>
  </si>
  <si>
    <r>
      <t xml:space="preserve">El uso de casco protector es obligatorio en toda la explotación.
</t>
    </r>
    <r>
      <rPr>
        <sz val="11"/>
        <color theme="1"/>
        <rFont val="Aptos"/>
        <family val="2"/>
      </rPr>
      <t>(ITC 07.1.01, punto 5; RD 773/1997)</t>
    </r>
  </si>
  <si>
    <r>
      <t xml:space="preserve">El personal que trabaje cerca de maquinaria móvil o partes en movimiento no lleva pelo suelto, ropa holgada ni objetos susceptibles de enganche.
</t>
    </r>
    <r>
      <rPr>
        <sz val="11"/>
        <color theme="1"/>
        <rFont val="Aptos"/>
        <family val="2"/>
      </rPr>
      <t>(ITC 07.1.01, punto 5)</t>
    </r>
  </si>
  <si>
    <r>
      <t xml:space="preserve">Los trabajadores que deban subir, trepar o trabajar suspendidos disponen de arneses, cuerdas y cinturones de seguridad en buen estado y verificados.
</t>
    </r>
    <r>
      <rPr>
        <sz val="11"/>
        <color theme="1"/>
        <rFont val="Aptos"/>
        <family val="2"/>
      </rPr>
      <t>(ITC 07.1.01, punto 5)</t>
    </r>
  </si>
  <si>
    <r>
      <t xml:space="preserve">En los trabajos donde las ropas puedan empaparse de forma duradera se proporciona ropa impermeable y calzado adecuado.
</t>
    </r>
    <r>
      <rPr>
        <sz val="11"/>
        <color theme="1"/>
        <rFont val="Aptos"/>
        <family val="2"/>
      </rPr>
      <t>(ITC 07.1.01, punto 5)</t>
    </r>
  </si>
  <si>
    <r>
      <t xml:space="preserve">Ante un riesgo reconocido, se ha implantado el uso obligatorio de EPI específicos, con formación y control de uso documentados mediante disposición interna.
</t>
    </r>
    <r>
      <rPr>
        <sz val="11"/>
        <color theme="1"/>
        <rFont val="Aptos"/>
        <family val="2"/>
      </rPr>
      <t>(ITC 07.1.01, punto 5; RD 773/1997)</t>
    </r>
  </si>
  <si>
    <r>
      <t xml:space="preserve">Antes de reiniciar trabajos tras una parada prolongada, el Director Facultativo o persona designada inspecciona las zonas para verificar su seguridad.
</t>
    </r>
    <r>
      <rPr>
        <sz val="11"/>
        <color theme="1"/>
        <rFont val="Aptos"/>
        <family val="2"/>
      </rPr>
      <t>(ITC 07.1.01, punto 6)</t>
    </r>
  </si>
  <si>
    <r>
      <t xml:space="preserve">Los frentes y bancos de explotación con riesgo de desprendimientos o caídas se reconocen diariamente.
</t>
    </r>
    <r>
      <rPr>
        <sz val="11"/>
        <color theme="1"/>
        <rFont val="Aptos"/>
        <family val="2"/>
      </rPr>
      <t>(ITC 07.1.01, punto 6; ITC 07.1.03)</t>
    </r>
  </si>
  <si>
    <r>
      <t xml:space="preserve">No se permite la permanencia de personal en la proximidad de taludes o bancos con peligro de deslizamiento o desprendimiento.
</t>
    </r>
    <r>
      <rPr>
        <sz val="11"/>
        <color theme="1"/>
        <rFont val="Aptos"/>
        <family val="2"/>
      </rPr>
      <t>(ITC 07.1.01, punto 6)</t>
    </r>
  </si>
  <si>
    <r>
      <t xml:space="preserve">Se inspeccionan regularmente la cabeza y pie del frente para detectar grietas o signos de movimiento.
</t>
    </r>
    <r>
      <rPr>
        <sz val="11"/>
        <color theme="1"/>
        <rFont val="Aptos"/>
        <family val="2"/>
      </rPr>
      <t>(ITC 07.1.01, punto 6)</t>
    </r>
  </si>
  <si>
    <r>
      <t xml:space="preserve">Las zonas agrietadas o inestables se señalizan o cercan hasta su saneo o estabilización.
</t>
    </r>
    <r>
      <rPr>
        <sz val="11"/>
        <color theme="1"/>
        <rFont val="Aptos"/>
        <family val="2"/>
      </rPr>
      <t>(ITC 07.1.01, punto 6)</t>
    </r>
  </si>
  <si>
    <r>
      <t xml:space="preserve">Se mantienen señales de advertencia y vallas de separación en las áreas no explotadas o peligrosas.
</t>
    </r>
    <r>
      <rPr>
        <sz val="11"/>
        <color theme="1"/>
        <rFont val="Aptos"/>
        <family val="2"/>
      </rPr>
      <t>(ITC 07.1.01, punto 6; RD 485/1997)</t>
    </r>
  </si>
  <si>
    <r>
      <t xml:space="preserve">Todo trabajador que detecte un peligro lo comunica inmediatamente a su responsable, quien evalúa la situación y, si procede, ordena la retirada del personal afectado.
</t>
    </r>
    <r>
      <rPr>
        <sz val="11"/>
        <color theme="1"/>
        <rFont val="Aptos"/>
        <family val="2"/>
      </rPr>
      <t>(ITC 07.1.01, punto 6; RD 1389/1997, art. 17)</t>
    </r>
  </si>
  <si>
    <r>
      <t xml:space="preserve">El encargado de tajo o de labor presta especial atención y supervisión a los trabajadores noveles, aprendices o destinados a tareas de mayor riesgo.
</t>
    </r>
    <r>
      <rPr>
        <sz val="11"/>
        <color theme="1"/>
        <rFont val="Aptos"/>
        <family val="2"/>
      </rPr>
      <t>(ITC 07.1.01, punto 7)</t>
    </r>
  </si>
  <si>
    <r>
      <t xml:space="preserve">Se registran las medidas de vigilancia y acompañamiento adoptadas en estos casos.
</t>
    </r>
    <r>
      <rPr>
        <sz val="11"/>
        <color theme="1"/>
        <rFont val="Aptos"/>
        <family val="2"/>
      </rPr>
      <t>(ITC 07.1.01, punto 7)</t>
    </r>
  </si>
  <si>
    <t>CHECK LIST SOBRE ITC 07.1.03 TRABAJOS A CIELO ABIERTO. DESARROLLO DE LAS LABORES</t>
  </si>
  <si>
    <t>Intruscción técnica Complementaria 07.1.03. Trabajos a cielo abierto. Desarrollo de las labores. Orden de 16 de abril de 1990 por la que se aprueban las instrucciones técnicas complementarias del capítulo VII del Reglamento General de Normas Básicas de Seguridad Minera.</t>
  </si>
  <si>
    <t>Diseño de explotación</t>
  </si>
  <si>
    <t>Se dispone de un diseño técnico de explotación que define alturas de bancos, inclinaciones de taludes y método de laboreo, garantizando la estabilidad frente a desprendimientos o corrimientos.
(ITC 07.1.03, punto 1.1)</t>
  </si>
  <si>
    <t>Plataformas de trabajo</t>
  </si>
  <si>
    <t>Pistas y accesos</t>
  </si>
  <si>
    <t>Operación de desmonte</t>
  </si>
  <si>
    <t>Labores de extracción</t>
  </si>
  <si>
    <t>Extracción y corte de bloques</t>
  </si>
  <si>
    <t>Se dispone de Disposiciones Internas de Seguridad que regulen el desarrollo de las albores</t>
  </si>
  <si>
    <t>Saneo</t>
  </si>
  <si>
    <t>Desagüe</t>
  </si>
  <si>
    <t>Trabajo de maquinaria móvil</t>
  </si>
  <si>
    <t>Carga y transporte</t>
  </si>
  <si>
    <t>Maquinaria</t>
  </si>
  <si>
    <t>Varios</t>
  </si>
  <si>
    <t>Disposiciones internas de seguridad disponibles</t>
  </si>
  <si>
    <t>DIS de Organización y Responsabilidades en Seguridad
Estructura jerárquica, delegaciones, cadena de mando, funciones de vigilancia y control, actuación ante emergencias.</t>
  </si>
  <si>
    <t>DIS de Acceso, Permanencia y Control de Personas
Normas de entrada, visitas, control de accesos, señalización, prohibiciones (alcohol, drogas, etc.).</t>
  </si>
  <si>
    <t>DIS de Formación e Información del Personal
Formación inicial y específica por puesto, registro de cursos, reciclajes.</t>
  </si>
  <si>
    <t>DIS de Utilización de EPI y prendas especiales
Tipos de EPI, uso obligatorio, mantenimiento, control de dotación.</t>
  </si>
  <si>
    <t>DIS de Reconocimiento de Labores y Saneo de Frentes
Frecuencias de inspección, responsables, métodos de saneo, cierre y señalización de zonas inestables.</t>
  </si>
  <si>
    <t>DIS de Regulación del Tráfico y Señalización Interna
Velocidades máximas, prioridades, señalización vertical y horizontal, normas de circulación, trabajo nocturno.</t>
  </si>
  <si>
    <t>DIS de Vertido y Escombreras
Procedimientos de vertido, barreras de seguridad, distancias, supervisión.</t>
  </si>
  <si>
    <t>DIS de Aparcamiento y Estacionamiento Seguro
Normas de inmovilización, zonas designadas, señalización, calzado de ruedas.</t>
  </si>
  <si>
    <t>DIS de Desmonte y Movimiento de Tierras
Diseño de taludes, estabilidad, drenaje, secuencia de trabajo.</t>
  </si>
  <si>
    <t>DIS de Perforación y Voladura
Métodos de perforación, manipulación de explosivos, comunicaciones, zonas de exclusión.</t>
  </si>
  <si>
    <t>DIS de Carga y Transporte Interno
Posicionamiento pala–volquete, control visual, carga máxima, maniobras.</t>
  </si>
  <si>
    <t>DIS de Mantenimiento, Revisión y Reparación de Maquinaria y Vehículos
Programas de mantenimiento, registro individual por equipo, bloqueo, enclavamiento, soldadura, repostado seguro.</t>
  </si>
  <si>
    <t>DIS de Talleres y Operaciones de Reparación
Autorización del taller, medios de seguridad, almacenamiento de combustibles y disolventes.</t>
  </si>
  <si>
    <t>DIS de Remolque y Transporte de Equipos
Procedimientos, velocidad máxima, anclajes, distancia de seguridad.</t>
  </si>
  <si>
    <t>DIS de Uso de Equipos de Carga como Aparatos de Elevación
Metodología, inspección de cables, ganchos y cadenas, condiciones de uso.</t>
  </si>
  <si>
    <t>DIS de Prevención del Polvo y Sílice Cristalina
Sistemas de captación, humectación, medición de exposición, EPI, vigilancia de la salud.</t>
  </si>
  <si>
    <t>DIS de Trabajo en Proximidad de Líneas Eléctricas
Distancias, señalización, desconexión, supervisión.</t>
  </si>
  <si>
    <t>IS de Trabajo Nocturno e Iluminación de Zonas de Trabajo
Requisitos mínimos de lux, señalización luminosa, vigilancia.</t>
  </si>
  <si>
    <t>DIS de Control de Polvo y Riegos de Pistas y Viales
Frecuencia de riegos, métodos húmedos, mantenimiento de drenajes.</t>
  </si>
  <si>
    <t>DIS de Trabajos por Percusión y Corte Mecánico
Control de proyecciones, distancias, formación del personal.</t>
  </si>
  <si>
    <t>DIS de Emergencias y Evacuación
Procedimientos de aviso, puntos de reunión, medios de lucha contra incendios.</t>
  </si>
  <si>
    <t>DIS de Coordinación con Contratas y Empresas Concurrentes
Intercambio de información, control de accesos, responsabilidades.</t>
  </si>
  <si>
    <r>
      <t xml:space="preserve">Alturas y taludes del banco
En explotaciones con arranque por explosivos, la altura máxima del frente de trabajo no supera los 20 m, salvo autorización minera específica con estudio geotécnico justificativo (coeficiente ≥ 1,2 o 1,1 con riesgo sísmico).
</t>
    </r>
    <r>
      <rPr>
        <sz val="11"/>
        <color theme="1"/>
        <rFont val="Aptos"/>
        <family val="2"/>
      </rPr>
      <t>(ITC 07.1.03, punto 1.2.1)</t>
    </r>
  </si>
  <si>
    <r>
      <t xml:space="preserve">En la extracción de bloques de piedra natural, la altura de banco está limitada a 12 m, con talud máximo de 36 m sin bermas si se demuestra estabilidad y no se supera la vertical.
</t>
    </r>
    <r>
      <rPr>
        <sz val="11"/>
        <color theme="1"/>
        <rFont val="Aptos"/>
        <family val="2"/>
      </rPr>
      <t>(ITC 07.1.03, punto 1.2.2)</t>
    </r>
  </si>
  <si>
    <r>
      <t xml:space="preserve">Los taludes invertidos o por desplome están prohibidos.
</t>
    </r>
    <r>
      <rPr>
        <sz val="11"/>
        <color theme="1"/>
        <rFont val="Aptos"/>
        <family val="2"/>
      </rPr>
      <t>(ITC 07.1.03, punto 1.2.1)</t>
    </r>
  </si>
  <si>
    <r>
      <t xml:space="preserve">Las bermas de seguridad se proyectan para evitar caída de materiales sobre zonas inferiores y según estudio geotécnico de talud final estable.
</t>
    </r>
    <r>
      <rPr>
        <sz val="11"/>
        <color theme="1"/>
        <rFont val="Aptos"/>
        <family val="2"/>
      </rPr>
      <t>(ITC 07.1.03, punto 1.3)</t>
    </r>
  </si>
  <si>
    <r>
      <t xml:space="preserve">Las bermas transitables cumplen las condiciones reglamentadas para pistas.
</t>
    </r>
    <r>
      <rPr>
        <sz val="11"/>
        <color theme="1"/>
        <rFont val="Aptos"/>
        <family val="2"/>
      </rPr>
      <t>(ITC 07.1.03, punto 1.3)</t>
    </r>
  </si>
  <si>
    <r>
      <t xml:space="preserve">Las plataformas de trabajo tienen anchura suficiente para maniobra segura de maquinaria, manteniendo una distancia mínima de 5 m al borde del banco.
</t>
    </r>
    <r>
      <rPr>
        <sz val="11"/>
        <color theme="1"/>
        <rFont val="Aptos"/>
        <family val="2"/>
      </rPr>
      <t>(ITC 07.1.03, punto 1.4)</t>
    </r>
  </si>
  <si>
    <t>Bancos y bermas</t>
  </si>
  <si>
    <r>
      <t xml:space="preserve">Las explotaciones con espesor superior a la altura máxima permitida se realizan por niveles descendentes formando bancos.
</t>
    </r>
    <r>
      <rPr>
        <sz val="11"/>
        <color theme="1"/>
        <rFont val="Aptos"/>
        <family val="2"/>
      </rPr>
      <t>(ITC 07.1.03, punto 1.3)</t>
    </r>
  </si>
  <si>
    <r>
      <t xml:space="preserve">En situaciones de riesgo de vuelco o caída, existen barreras o topes no franqueables.
</t>
    </r>
    <r>
      <rPr>
        <sz val="11"/>
        <color theme="1"/>
        <rFont val="Aptos"/>
        <family val="2"/>
      </rPr>
      <t>(ITC 07.1.03, punto 1.4)</t>
    </r>
  </si>
  <si>
    <r>
      <t xml:space="preserve">Las plataformas están niveladas, drenadas y limpias, con superficie estable y sin roderas ni baches.
</t>
    </r>
    <r>
      <rPr>
        <sz val="11"/>
        <color theme="1"/>
        <rFont val="Aptos"/>
        <family val="2"/>
      </rPr>
      <t>(ITC 07.1.03, punto 1.4)</t>
    </r>
  </si>
  <si>
    <r>
      <t xml:space="preserve">Durante trabajo nocturno, las plataformas están iluminadas adecuadamente.
</t>
    </r>
    <r>
      <rPr>
        <sz val="11"/>
        <color theme="1"/>
        <rFont val="Aptos"/>
        <family val="2"/>
      </rPr>
      <t>(ITC 07.1.03, punto 1.4)</t>
    </r>
  </si>
  <si>
    <r>
      <t xml:space="preserve">El diseño de pistas y accesos garantiza circulación segura según tipo de vehículo y tráfico previsto.
</t>
    </r>
    <r>
      <rPr>
        <sz val="11"/>
        <color theme="1"/>
        <rFont val="Aptos"/>
        <family val="2"/>
      </rPr>
      <t>(ITC 07.1.03, punto 1.5)</t>
    </r>
  </si>
  <si>
    <r>
      <t xml:space="preserve">El arcén mínimo entre pista y pie de talud es de 2 m, ampliado a 5 m en zonas de riesgo de deslizamiento.
</t>
    </r>
    <r>
      <rPr>
        <sz val="11"/>
        <color theme="1"/>
        <rFont val="Aptos"/>
        <family val="2"/>
      </rPr>
      <t>(ITC 07.1.03, punto 1.5)</t>
    </r>
  </si>
  <si>
    <r>
      <t xml:space="preserve">El borde de pistas con riesgo de vuelco dispone de tope o barrera no franqueable o limitación de velocidad y señalización.
</t>
    </r>
    <r>
      <rPr>
        <sz val="11"/>
        <color theme="1"/>
        <rFont val="Aptos"/>
        <family val="2"/>
      </rPr>
      <t>(ITC 07.1.03, punto 1.5)</t>
    </r>
  </si>
  <si>
    <r>
      <t xml:space="preserve">Las anchuras mínimas son:
Pista de un carril: 1,5 × ancho del mayor vehículo (2× en tráfico intenso).
Pista de dos carriles: 3 × ancho del vehículo mayor.
</t>
    </r>
    <r>
      <rPr>
        <sz val="11"/>
        <color theme="1"/>
        <rFont val="Aptos"/>
        <family val="2"/>
      </rPr>
      <t>(ITC 07.1.03, punto 1.5.1)</t>
    </r>
  </si>
  <si>
    <r>
      <t xml:space="preserve">La pendiente longitudinal media ≤ 10 %, con máximos puntuales del 15 % y excepcionales del 20 %.
</t>
    </r>
    <r>
      <rPr>
        <sz val="11"/>
        <color theme="1"/>
        <rFont val="Aptos"/>
        <family val="2"/>
      </rPr>
      <t>(ITC 07.1.03, punto 1.5.2)</t>
    </r>
  </si>
  <si>
    <r>
      <t xml:space="preserve">El radio mínimo de curva permite el giro sin maniobras, sin peraltes inversos, y con sobreancho según fórmula del apartado 1.5.3.
</t>
    </r>
    <r>
      <rPr>
        <sz val="11"/>
        <color theme="1"/>
        <rFont val="Aptos"/>
        <family val="2"/>
      </rPr>
      <t>(ITC 07.1.03, punto 1.5.3)</t>
    </r>
  </si>
  <si>
    <r>
      <t xml:space="preserve">Las pistas se mantienen periódicamente, corrigiendo irregularidades, limpiando drenajes y regando en tiempo seco para reducir polvo.
</t>
    </r>
    <r>
      <rPr>
        <sz val="11"/>
        <color theme="1"/>
        <rFont val="Aptos"/>
        <family val="2"/>
      </rPr>
      <t>(ITC 07.1.03, punto 1.5.4)</t>
    </r>
  </si>
  <si>
    <r>
      <t xml:space="preserve">El proyecto de explotación contempla la operación de desmonte con diseño y medidas de estabilidad de frentes y control de aguas.
</t>
    </r>
    <r>
      <rPr>
        <sz val="11"/>
        <color theme="1"/>
        <rFont val="Aptos"/>
        <family val="2"/>
      </rPr>
      <t>(ITC 07.1.03, punto 2)</t>
    </r>
  </si>
  <si>
    <r>
      <t xml:space="preserve">Si el desmonte es independiente, se elabora proyecto específico aprobado por la autoridad minera.
</t>
    </r>
    <r>
      <rPr>
        <sz val="11"/>
        <color theme="1"/>
        <rFont val="Aptos"/>
        <family val="2"/>
      </rPr>
      <t>(ITC 07.1.03, punto 2)</t>
    </r>
  </si>
  <si>
    <r>
      <t xml:space="preserve">Se mantiene berma de seguridad entre pie de desmonte y cabeza del frente para evitar desprendimientos sobre la explotación.
</t>
    </r>
    <r>
      <rPr>
        <sz val="11"/>
        <color theme="1"/>
        <rFont val="Aptos"/>
        <family val="2"/>
      </rPr>
      <t>(ITC 07.1.03, punto 2)</t>
    </r>
  </si>
  <si>
    <r>
      <t xml:space="preserve">La perforación se realiza según proyecto-tipo aprobado por el Director Facultativo, con el objetivo de obtener frentes saneados y seguros.
</t>
    </r>
    <r>
      <rPr>
        <sz val="11"/>
        <color theme="1"/>
        <rFont val="Aptos"/>
        <family val="2"/>
      </rPr>
      <t>(ITC 07.1.03, punto 3.1)</t>
    </r>
  </si>
  <si>
    <r>
      <t xml:space="preserve">Los equipos de perforación se sitúan sobre terreno firme, nivelado y bloqueado, con equilibrio estable de brazo o mástil.
</t>
    </r>
    <r>
      <rPr>
        <sz val="11"/>
        <color theme="1"/>
        <rFont val="Aptos"/>
        <family val="2"/>
      </rPr>
      <t>(ITC 07.1.03, punto 3.1)</t>
    </r>
  </si>
  <si>
    <r>
      <t xml:space="preserve">Los equipos están certificados conforme a ITC 12.0.01 y 12.0.02, y se utilizan siguiendo las condiciones del fabricante.
</t>
    </r>
    <r>
      <rPr>
        <sz val="11"/>
        <color theme="1"/>
        <rFont val="Aptos"/>
        <family val="2"/>
      </rPr>
      <t>(ITC 07.1.03, punto 3.1)</t>
    </r>
  </si>
  <si>
    <r>
      <t xml:space="preserve">El corte de bloques se realiza conforme a proyecto-tipo autorizado por el Director Facultativo, con inspección previa del frente.
</t>
    </r>
    <r>
      <rPr>
        <sz val="11"/>
        <color theme="1"/>
        <rFont val="Aptos"/>
        <family val="2"/>
      </rPr>
      <t>(ITC 07.1.03, punto 3.2)</t>
    </r>
  </si>
  <si>
    <r>
      <t xml:space="preserve">Está prohibido trabajar al pie o sobre bloques inestables sin inspección y limpieza previa del frente.
</t>
    </r>
    <r>
      <rPr>
        <sz val="11"/>
        <color theme="1"/>
        <rFont val="Aptos"/>
        <family val="2"/>
      </rPr>
      <t>(ITC 07.1.03, punto 3.2)</t>
    </r>
  </si>
  <si>
    <r>
      <t xml:space="preserve">Los equipos de corte están certificados ITC 12.0.01 y 12.0.02 y mantenidos según fabricante.
</t>
    </r>
    <r>
      <rPr>
        <sz val="11"/>
        <color theme="1"/>
        <rFont val="Aptos"/>
        <family val="2"/>
      </rPr>
      <t>(ITC 07.1.03, punto 3.2)</t>
    </r>
  </si>
  <si>
    <r>
      <t xml:space="preserve">Antes del reinicio de los trabajos, se realiza inspección y saneo de frentes inestables por personal competente.
</t>
    </r>
    <r>
      <rPr>
        <sz val="11"/>
        <color theme="1"/>
        <rFont val="Aptos"/>
        <family val="2"/>
      </rPr>
      <t>(ITC 07.1.03, punto 3.3)</t>
    </r>
  </si>
  <si>
    <r>
      <t xml:space="preserve">El saneo se ejecuta tras lluvias, heladas, desprendimientos o voladuras.
</t>
    </r>
    <r>
      <rPr>
        <sz val="11"/>
        <color theme="1"/>
        <rFont val="Aptos"/>
        <family val="2"/>
      </rPr>
      <t>(ITC 07.1.03, punto 3.3)</t>
    </r>
  </si>
  <si>
    <r>
      <t xml:space="preserve">Se implementan sistemas de drenaje y cunetas para evitar acumulación de agua y garantizar la estabilidad de taludes.
</t>
    </r>
    <r>
      <rPr>
        <sz val="11"/>
        <color theme="1"/>
        <rFont val="Aptos"/>
        <family val="2"/>
      </rPr>
      <t>(ITC 07.1.03, punto 3.4)</t>
    </r>
  </si>
  <si>
    <r>
      <t xml:space="preserve">Se controla el nivel freático mediante bombeo o drenajes cuando la excavación desciende bajo su nivel.
</t>
    </r>
    <r>
      <rPr>
        <sz val="11"/>
        <color theme="1"/>
        <rFont val="Aptos"/>
        <family val="2"/>
      </rPr>
      <t>(ITC 07.1.03, punto 3.4)</t>
    </r>
  </si>
  <si>
    <r>
      <t xml:space="preserve">La maquinaria trabaja en posición perpendicular al frente y sobre terreno firme, evitando riesgo de vuelco.
</t>
    </r>
    <r>
      <rPr>
        <sz val="11"/>
        <color theme="1"/>
        <rFont val="Aptos"/>
        <family val="2"/>
      </rPr>
      <t>(ITC 07.1.03, punto 3.5)</t>
    </r>
  </si>
  <si>
    <r>
      <t xml:space="preserve">Los bulldozers y palas trabajan de la cima al pie, empujando material según la máxima pendiente.
</t>
    </r>
    <r>
      <rPr>
        <sz val="11"/>
        <color theme="1"/>
        <rFont val="Aptos"/>
        <family val="2"/>
      </rPr>
      <t>(ITC 07.1.03, punto 3.5)</t>
    </r>
  </si>
  <si>
    <r>
      <t xml:space="preserve">Las maniobras de vehículos y equipos móviles se realizan con sistema de señales establecido y bajo condiciones seguras de visibilidad.
</t>
    </r>
    <r>
      <rPr>
        <sz val="11"/>
        <color theme="1"/>
        <rFont val="Aptos"/>
        <family val="2"/>
      </rPr>
      <t>(ITC 07.1.03, punto 4.2)</t>
    </r>
  </si>
  <si>
    <r>
      <t xml:space="preserve">Durante la carga, la pala y el volquete se sitúan alejados del frente y el conductor permanece en cabina protegida.
</t>
    </r>
    <r>
      <rPr>
        <sz val="11"/>
        <color theme="1"/>
        <rFont val="Aptos"/>
        <family val="2"/>
      </rPr>
      <t>(ITC 07.1.03, punto 4.3)</t>
    </r>
  </si>
  <si>
    <r>
      <t xml:space="preserve">En operaciones de vertido, existen disposición interna de seguridad, tope o barrera y supervisión por persona competente.
</t>
    </r>
    <r>
      <rPr>
        <sz val="11"/>
        <color theme="1"/>
        <rFont val="Aptos"/>
        <family val="2"/>
      </rPr>
      <t>(ITC 07.1.03, punto 4.4)</t>
    </r>
  </si>
  <si>
    <r>
      <t xml:space="preserve">Se dispone de reglamento interno de tráfico y señalización, con límites de velocidad, prioridades y normas de estacionamiento.
</t>
    </r>
    <r>
      <rPr>
        <sz val="11"/>
        <color theme="1"/>
        <rFont val="Aptos"/>
        <family val="2"/>
      </rPr>
      <t>(ITC 07.1.03, punto 4.5)</t>
    </r>
  </si>
  <si>
    <r>
      <t xml:space="preserve">El aparcamiento de vehículos se efectúa en terreno firme, con freno de estacionamiento, cuchara bajada y calzos si procede.
</t>
    </r>
    <r>
      <rPr>
        <sz val="11"/>
        <color theme="1"/>
        <rFont val="Aptos"/>
        <family val="2"/>
      </rPr>
      <t>(ITC 07.1.03, punto 4.6)</t>
    </r>
  </si>
  <si>
    <r>
      <t xml:space="preserve">El transporte de personal se realiza en vehículos autorizados y acondicionados, de colores visibles y con aviso acústico/óptico.
</t>
    </r>
    <r>
      <rPr>
        <sz val="11"/>
        <color theme="1"/>
        <rFont val="Aptos"/>
        <family val="2"/>
      </rPr>
      <t>(ITC 07.1.03, punto 4.7)</t>
    </r>
  </si>
  <si>
    <r>
      <t xml:space="preserve">Solo operadores mayores de 18 años, formados, autorizados y con permiso minero vigente manejan maquinaria móvil.
</t>
    </r>
    <r>
      <rPr>
        <sz val="11"/>
        <color theme="1"/>
        <rFont val="Aptos"/>
        <family val="2"/>
      </rPr>
      <t>(ITC 07.1.03, punto 5.1.1)</t>
    </r>
  </si>
  <si>
    <r>
      <t xml:space="preserve">Los conductores de transporte de materiales poseen autorización minera específica y permiso de tráfico correspondiente.
</t>
    </r>
    <r>
      <rPr>
        <sz val="11"/>
        <color theme="1"/>
        <rFont val="Aptos"/>
        <family val="2"/>
      </rPr>
      <t>(ITC 07.1.03, punto 5.1.2)</t>
    </r>
  </si>
  <si>
    <r>
      <t xml:space="preserve">Los operadores revisan los equipos al inicio de turno y detienen el trabajo ante cualquier defecto que comprometa la seguridad.
</t>
    </r>
    <r>
      <rPr>
        <sz val="11"/>
        <color theme="1"/>
        <rFont val="Aptos"/>
        <family val="2"/>
      </rPr>
      <t>(ITC 07.1.03, punto 5.2)</t>
    </r>
  </si>
  <si>
    <r>
      <t xml:space="preserve">Cada máquina dispone de manual de uso en castellano, accesible en el lugar de trabajo.
</t>
    </r>
    <r>
      <rPr>
        <sz val="11"/>
        <color theme="1"/>
        <rFont val="Aptos"/>
        <family val="2"/>
      </rPr>
      <t>(ITC 07.1.03, punto 5.2)</t>
    </r>
  </si>
  <si>
    <r>
      <t xml:space="preserve">Los programas de mantenimiento, revisiones y reparaciones están regulados por disposición interna de seguridad y registro por equipo.
</t>
    </r>
    <r>
      <rPr>
        <sz val="11"/>
        <color theme="1"/>
        <rFont val="Aptos"/>
        <family val="2"/>
      </rPr>
      <t>(ITC 07.1.03, punto 5.4)</t>
    </r>
  </si>
  <si>
    <r>
      <t xml:space="preserve">Las operaciones de mantenimiento se realizan con el equipo inmovilizado, enclavado o calzado, y con sistemas de bloqueo de cuchara o caja.
</t>
    </r>
    <r>
      <rPr>
        <sz val="11"/>
        <color theme="1"/>
        <rFont val="Aptos"/>
        <family val="2"/>
      </rPr>
      <t>(ITC 07.1.03, punto 5.4)</t>
    </r>
  </si>
  <si>
    <r>
      <t xml:space="preserve">El repostado se realiza con motor parado y sin fuentes de ignición, prohibiéndose fumar o usar llamas en un radio de 15 m.
</t>
    </r>
    <r>
      <rPr>
        <sz val="11"/>
        <color theme="1"/>
        <rFont val="Aptos"/>
        <family val="2"/>
      </rPr>
      <t>(ITC 07.1.03, punto 5.4)</t>
    </r>
  </si>
  <si>
    <r>
      <t xml:space="preserve">Las soldaduras o cortes en depósitos o sistemas hidráulicos solo se efectúan con autorización y medidas específicas.
</t>
    </r>
    <r>
      <rPr>
        <sz val="11"/>
        <color theme="1"/>
        <rFont val="Aptos"/>
        <family val="2"/>
      </rPr>
      <t>(ITC 07.1.03, punto 5.4)</t>
    </r>
  </si>
  <si>
    <r>
      <t xml:space="preserve">Los talleres propios de reparación están autorizados por la autoridad minera y equipados con medios de seguridad adecuados.
</t>
    </r>
    <r>
      <rPr>
        <sz val="11"/>
        <color theme="1"/>
        <rFont val="Aptos"/>
        <family val="2"/>
      </rPr>
      <t>(ITC 07.1.03, punto 5.4)</t>
    </r>
  </si>
  <si>
    <r>
      <t xml:space="preserve">El remolque de equipos se realiza con barras o cables adecuados, sin personal próximo, y velocidad máxima de 7 km/h.
</t>
    </r>
    <r>
      <rPr>
        <sz val="11"/>
        <color theme="1"/>
        <rFont val="Aptos"/>
        <family val="2"/>
      </rPr>
      <t>(ITC 07.1.03, punto 5.5)</t>
    </r>
  </si>
  <si>
    <r>
      <t xml:space="preserve">El personal a pie se mantiene alejado de vehículos (&gt; 5 m) y circula por arcenes habilitados, siempre por el lado opuesto al tráfico.
</t>
    </r>
    <r>
      <rPr>
        <sz val="11"/>
        <color theme="1"/>
        <rFont val="Aptos"/>
        <family val="2"/>
      </rPr>
      <t>(ITC 07.1.03, punto 6.1)</t>
    </r>
  </si>
  <si>
    <r>
      <t xml:space="preserve">Está prohibido trabajar debajo de volquetes o cucharas alzadas sin enclavamiento de seguridad.
</t>
    </r>
    <r>
      <rPr>
        <sz val="11"/>
        <color theme="1"/>
        <rFont val="Aptos"/>
        <family val="2"/>
      </rPr>
      <t>(ITC 07.1.03, punto 6.1)</t>
    </r>
  </si>
  <si>
    <r>
      <t xml:space="preserve">El personal nocturno porta prendas reflectantes visibles.
</t>
    </r>
    <r>
      <rPr>
        <sz val="11"/>
        <color theme="1"/>
        <rFont val="Aptos"/>
        <family val="2"/>
      </rPr>
      <t>(ITC 07.1.03, punto 6.1)</t>
    </r>
  </si>
  <si>
    <r>
      <t xml:space="preserve">Se aplican las medidas de la ITC 02.0.02 para la prevención del polvo y control de sílice cristalina.
</t>
    </r>
    <r>
      <rPr>
        <sz val="11"/>
        <color theme="1"/>
        <rFont val="Aptos"/>
        <family val="2"/>
      </rPr>
      <t>(ITC 07.1.03, punto 6.2)</t>
    </r>
  </si>
  <si>
    <r>
      <t xml:space="preserve">No se permite circular bajo líneas eléctricas aéreas fuera de los pasos habilitados, manteniendo las distancias reglamentarias (15 m paralelos; 10 m zona prohibida).
</t>
    </r>
    <r>
      <rPr>
        <sz val="11"/>
        <color theme="1"/>
        <rFont val="Aptos"/>
        <family val="2"/>
      </rPr>
      <t>(ITC 07.1.03, punto 6.3)</t>
    </r>
  </si>
  <si>
    <r>
      <t xml:space="preserve">En trabajos próximos a líneas sin desconexión posible, se dispone de disposición interna de seguridad con supervisión continua.
</t>
    </r>
    <r>
      <rPr>
        <sz val="11"/>
        <color theme="1"/>
        <rFont val="Aptos"/>
        <family val="2"/>
      </rPr>
      <t>(ITC 07.1.03, punto 6.3)</t>
    </r>
  </si>
  <si>
    <r>
      <t xml:space="preserve">En trabajos por percusión, se evitan proyecciones y se establecen protecciones físicas o distancias de seguridad.
</t>
    </r>
    <r>
      <rPr>
        <sz val="11"/>
        <color theme="1"/>
        <rFont val="Aptos"/>
        <family val="2"/>
      </rPr>
      <t>(ITC 07.1.03, punto 6.4)</t>
    </r>
  </si>
  <si>
    <r>
      <t xml:space="preserve">El uso de equipos de carga como aparatos de elevación solo se permite mediante disposición interna que defina la metodología y controles.
</t>
    </r>
    <r>
      <rPr>
        <sz val="11"/>
        <color theme="1"/>
        <rFont val="Aptos"/>
        <family val="2"/>
      </rPr>
      <t>(ITC 07.1.03, punto 6.5)</t>
    </r>
  </si>
  <si>
    <t>CHECK LIST SOBRE ITC 12.0.01 – EVALUACIÓN DE LA CONFORMIDAD DE PRODUCTOS PARA USO EN MINERÍA</t>
  </si>
  <si>
    <t>Orden ITC/1683/2007, de 29 de mayo, por la que se modifican las instrucciones técnicas complementarias 09.0.02, 12.0.01 y 12.0.02, y se deroga la instrucción técnica complementaria 12.0.04, del Reglamento general de Normas Básicas de Seguridad Minera.</t>
  </si>
  <si>
    <t>Objeto y ámbito de aplicación</t>
  </si>
  <si>
    <t>Requisitos esenciales de seguridad</t>
  </si>
  <si>
    <t>Categorías de productos sujetos a conformidad</t>
  </si>
  <si>
    <t>Procedimiento de evaluación de conformidad</t>
  </si>
  <si>
    <t>Documentación y marcado</t>
  </si>
  <si>
    <t>Modificaciones, reparaciones y reacondicionamientos</t>
  </si>
  <si>
    <t>Responsabilidades del Director Facultativo y del explotador</t>
  </si>
  <si>
    <t>Control por la autoridad minera</t>
  </si>
  <si>
    <r>
      <t xml:space="preserve">Se ha verificado que todos los equipos, componentes, materiales o sistemas utilizados en la explotación están sujetos al procedimiento de evaluación de conformidad establecido en la ITC 12.0.01.
</t>
    </r>
    <r>
      <rPr>
        <sz val="11"/>
        <color theme="1"/>
        <rFont val="Aptos"/>
        <family val="2"/>
      </rPr>
      <t>(ITC 12.0.01, art. 1)</t>
    </r>
  </si>
  <si>
    <r>
      <t xml:space="preserve">La ITC se aplica a equipos nuevos, modificados o reacondicionados utilizados en actividades mineras, incluyendo los que se emplean en canteras de piedra natural.
</t>
    </r>
    <r>
      <rPr>
        <sz val="11"/>
        <color theme="1"/>
        <rFont val="Aptos"/>
        <family val="2"/>
      </rPr>
      <t>(ITC 12.0.01, art. 1.2)</t>
    </r>
  </si>
  <si>
    <r>
      <t xml:space="preserve">Los productos para uso minero cumplen los requisitos esenciales de seguridad (RES) establecidos en la ITC y, en su caso, en las directivas europeas aplicables (Máquinas, ATEX, Baja Tensión, EMC, etc.).
</t>
    </r>
    <r>
      <rPr>
        <sz val="11"/>
        <color theme="1"/>
        <rFont val="Aptos"/>
        <family val="2"/>
      </rPr>
      <t>(ITC 12.0.01, art. 2)</t>
    </r>
  </si>
  <si>
    <r>
      <t xml:space="preserve">Se ha comprobado que los RES se aplican al diseño, construcción, fabricación y mantenimiento de los productos, garantizando su uso seguro en el entorno minero.
</t>
    </r>
    <r>
      <rPr>
        <sz val="11"/>
        <color theme="1"/>
        <rFont val="Aptos"/>
        <family val="2"/>
      </rPr>
      <t>(ITC 12.0.01, art. 2.1)</t>
    </r>
  </si>
  <si>
    <r>
      <t xml:space="preserve">Los fabricantes o suministradores proporcionan instrucciones y manuales en castellano, incluyendo condiciones de montaje, utilización y mantenimiento seguro.
</t>
    </r>
    <r>
      <rPr>
        <sz val="11"/>
        <color theme="1"/>
        <rFont val="Aptos"/>
        <family val="2"/>
      </rPr>
      <t>(ITC 12.0.01, art. 2.2)</t>
    </r>
  </si>
  <si>
    <r>
      <t xml:space="preserve">El inventario de la explotación identifica los equipos incluidos en las categorías definidas en el Anexo I de la ITC, entre ellos:
Máquinas de arranque, carga o transporte.
Equipos de perforación, corte, trituración y clasificación.
Sistemas eléctricos y neumáticos.
Estructuras, cables y elementos de izado.
</t>
    </r>
    <r>
      <rPr>
        <sz val="11"/>
        <color theme="1"/>
        <rFont val="Aptos"/>
        <family val="2"/>
      </rPr>
      <t>(ITC 12.0.01, Anexo I)</t>
    </r>
  </si>
  <si>
    <r>
      <t xml:space="preserve">Los productos empleados en zonas con riesgo de atmósferas explosivas (ATEX) cumplen también con la Directiva 2014/34/UE y el RD 144/2016.
</t>
    </r>
    <r>
      <rPr>
        <sz val="11"/>
        <color theme="1"/>
        <rFont val="Aptos"/>
        <family val="2"/>
      </rPr>
      <t>(ITC 12.0.01, art. 3.1; RD 681/2003)</t>
    </r>
  </si>
  <si>
    <r>
      <t xml:space="preserve">Cada producto dispone de expediente técnico de fabricación, que demuestra la conformidad con los RES y contiene planos, esquemas, normas aplicadas y ensayos realizados.
</t>
    </r>
    <r>
      <rPr>
        <sz val="11"/>
        <color theme="1"/>
        <rFont val="Aptos"/>
        <family val="2"/>
      </rPr>
      <t>(ITC 12.0.01, art. 3.1)</t>
    </r>
  </si>
  <si>
    <r>
      <t xml:space="preserve">Cuando procede, el producto ha sido sometido a evaluación por un organismo notificado acreditado conforme al Reglamento (CE) 765/2008.
</t>
    </r>
    <r>
      <rPr>
        <sz val="11"/>
        <color theme="1"/>
        <rFont val="Aptos"/>
        <family val="2"/>
      </rPr>
      <t>(ITC 12.0.01, art. 3.2)</t>
    </r>
  </si>
  <si>
    <r>
      <t xml:space="preserve">El procedimiento aplicado se ajusta al tipo de producto y nivel de riesgo, según las modalidades del Anexo II:
Módulo A: Control interno de fabricación.
Módulo B + C: Examen CE de tipo + conformidad con el tipo.
Módulo H: Aseguramiento total de la calidad.
</t>
    </r>
    <r>
      <rPr>
        <sz val="11"/>
        <color theme="1"/>
        <rFont val="Aptos"/>
        <family val="2"/>
      </rPr>
      <t>(ITC 12.0.01, Anexo II)</t>
    </r>
  </si>
  <si>
    <r>
      <t xml:space="preserve">Los productos con marcado CE o declaración de conformidad europea conservan dicha validez, sin perjuicio de requisitos mineros adicionales.
</t>
    </r>
    <r>
      <rPr>
        <sz val="11"/>
        <color theme="1"/>
        <rFont val="Aptos"/>
        <family val="2"/>
      </rPr>
      <t>(ITC 12.0.01, art. 3.3)</t>
    </r>
  </si>
  <si>
    <r>
      <t xml:space="preserve">Cada producto para uso minero dispone de:
Certificado o declaración de conformidad, emitido por el fabricante o su representante autorizado.
Placa o marcado identificativo permanente, con datos del fabricante, año, tipo y número de serie.
</t>
    </r>
    <r>
      <rPr>
        <sz val="11"/>
        <color theme="1"/>
        <rFont val="Aptos"/>
        <family val="2"/>
      </rPr>
      <t>(ITC 12.0.01, art. 4.1–4.2)</t>
    </r>
  </si>
  <si>
    <r>
      <t xml:space="preserve">Los documentos de conformidad y certificados están archivados en la explotación y disponibles para la autoridad minera.
</t>
    </r>
    <r>
      <rPr>
        <sz val="11"/>
        <color theme="1"/>
        <rFont val="Aptos"/>
        <family val="2"/>
      </rPr>
      <t>(ITC 12.0.01, art. 4.3)</t>
    </r>
  </si>
  <si>
    <r>
      <t xml:space="preserve">Los equipos importados desde terceros países incorporan traducción oficial y documentación técnica equivalente.
</t>
    </r>
    <r>
      <rPr>
        <sz val="11"/>
        <color theme="1"/>
        <rFont val="Aptos"/>
        <family val="2"/>
      </rPr>
      <t>(ITC 12.0.01, art. 4.4)</t>
    </r>
  </si>
  <si>
    <r>
      <t xml:space="preserve">Toda modificación sustancial que altere las condiciones de diseño, seguridad o funcionamiento de un equipo requiere nueva evaluación de conformidad antes de su puesta en servicio.
</t>
    </r>
    <r>
      <rPr>
        <sz val="11"/>
        <color theme="1"/>
        <rFont val="Aptos"/>
        <family val="2"/>
      </rPr>
      <t>(ITC 12.0.01, art. 5.1)</t>
    </r>
  </si>
  <si>
    <r>
      <t xml:space="preserve">Las reparaciones o revisiones generales se documentan en un registro técnico por equipo, firmado por el Director Facultativo.
</t>
    </r>
    <r>
      <rPr>
        <sz val="11"/>
        <color theme="1"/>
        <rFont val="Aptos"/>
        <family val="2"/>
      </rPr>
      <t>(ITC 12.0.01, art. 5.2)</t>
    </r>
  </si>
  <si>
    <r>
      <t xml:space="preserve">Los equipos reacondicionados o usados deben disponer de documentación que acredite su conformidad o equivalencia con los requisitos originales.
</t>
    </r>
    <r>
      <rPr>
        <sz val="11"/>
        <color theme="1"/>
        <rFont val="Aptos"/>
        <family val="2"/>
      </rPr>
      <t>(ITC 12.0.01, art. 5.3)</t>
    </r>
  </si>
  <si>
    <r>
      <t xml:space="preserve">El Director Facultativo es responsable de comprobar que los equipos adquiridos o en uso poseen la conformidad reglamentaria exigible.
</t>
    </r>
    <r>
      <rPr>
        <sz val="11"/>
        <color theme="1"/>
        <rFont val="Aptos"/>
        <family val="2"/>
      </rPr>
      <t>(ITC 12.0.01, art. 6.1; ITC 02.0.01)</t>
    </r>
  </si>
  <si>
    <r>
      <t xml:space="preserve">El explotador (titular minero) garantiza que solo se utilizan productos conformes y que las revisiones o reparaciones se realizan en talleres autorizados.
</t>
    </r>
    <r>
      <rPr>
        <sz val="11"/>
        <color theme="1"/>
        <rFont val="Aptos"/>
        <family val="2"/>
      </rPr>
      <t>(ITC 12.0.01, art. 6.2; ITC 07.1.03 § 5.4)</t>
    </r>
  </si>
  <si>
    <r>
      <t xml:space="preserve">En caso de duda o incidente con un producto, se notificará a la autoridad minera, conservando los documentos técnicos para su inspección.
</t>
    </r>
    <r>
      <rPr>
        <sz val="11"/>
        <color theme="1"/>
        <rFont val="Aptos"/>
        <family val="2"/>
      </rPr>
      <t>(ITC 12.0.01, art. 6.3)</t>
    </r>
  </si>
  <si>
    <r>
      <t xml:space="preserve">La autoridad minera podrá solicitar los certificados de conformidad, informes de ensayo o fichas técnicas de cualquier equipo en servicio.
</t>
    </r>
    <r>
      <rPr>
        <sz val="11"/>
        <color theme="1"/>
        <rFont val="Aptos"/>
        <family val="2"/>
      </rPr>
      <t>(ITC 12.0.01, art. 7)</t>
    </r>
  </si>
  <si>
    <r>
      <t xml:space="preserve">Podrá ordenar la retirada de equipos inseguros o no conformes, incluso con marcado CE, si se demuestra su peligrosidad en condiciones mineras reales.
</t>
    </r>
    <r>
      <rPr>
        <sz val="11"/>
        <color theme="1"/>
        <rFont val="Aptos"/>
        <family val="2"/>
      </rPr>
      <t>(ITC 12.0.01, art. 7.2)</t>
    </r>
  </si>
  <si>
    <t>Real Decreto 171/2004, de 30 de enero, por el que se desarrolla el artículo 24 de la Ley 31/1995, de 8 de noviembre, de Prevención de Riesgos Laborales, en materia de coordinación de actividades empresariales.</t>
  </si>
  <si>
    <t>CHECK LIST SOBRE COORDINACIÓN DE ACTIVIDADES EMPRESARIALES</t>
  </si>
  <si>
    <t>Identificación de concurrencia y titularidad</t>
  </si>
  <si>
    <t>Información y comunicación de riesgos</t>
  </si>
  <si>
    <t>Medios de coordinación</t>
  </si>
  <si>
    <t>Obligaciones del empresario titular</t>
  </si>
  <si>
    <t>Obligaciones del empresario principal</t>
  </si>
  <si>
    <t>Obligaciones de las empresas concurrentes y autónomos</t>
  </si>
  <si>
    <t>Coordinador de actividades empresariales</t>
  </si>
  <si>
    <t>Procedimientos y registros CAE</t>
  </si>
  <si>
    <t>Emergencias y actuaciones conjuntas</t>
  </si>
  <si>
    <t>Coordinación documental mínima exigible</t>
  </si>
  <si>
    <t>Supervisión y control</t>
  </si>
  <si>
    <t>Integración en el sistema documental</t>
  </si>
  <si>
    <r>
      <t xml:space="preserve">Se ha identificado la concurrencia de empresas, autónomos o trabajadores que desarrollan actividades en el mismo centro de trabajo.
</t>
    </r>
    <r>
      <rPr>
        <sz val="11"/>
        <color theme="1"/>
        <rFont val="Aptos"/>
        <family val="2"/>
      </rPr>
      <t>(Art. 2 RD 171/2004)</t>
    </r>
  </si>
  <si>
    <r>
      <t xml:space="preserve">El empresario titular del centro de trabajo está definido documentalmente, siendo responsable de facilitar información sobre los riesgos propios del centro.
</t>
    </r>
    <r>
      <rPr>
        <sz val="11"/>
        <color theme="1"/>
        <rFont val="Aptos"/>
        <family val="2"/>
      </rPr>
      <t>(Art. 3.1 RD 171/2004)</t>
    </r>
  </si>
  <si>
    <r>
      <t xml:space="preserve">Cuando existe contratación o subcontratación de obras o servicios, el empresario principal está claramente designado y asume las obligaciones de control de la coordinación preventiva.
</t>
    </r>
    <r>
      <rPr>
        <sz val="11"/>
        <color theme="1"/>
        <rFont val="Aptos"/>
        <family val="2"/>
      </rPr>
      <t>(Art. 3.2 RD 171/2004)</t>
    </r>
  </si>
  <si>
    <r>
      <t xml:space="preserve">El empresario titular informa por escrito y antes del inicio de los trabajos sobre:
Riesgos del centro que puedan afectar a las empresas concurrentes.
Medidas preventivas y de emergencia aplicables.
Procedimientos de actuación y normas internas de seguridad.
</t>
    </r>
    <r>
      <rPr>
        <sz val="11"/>
        <color theme="1"/>
        <rFont val="Aptos"/>
        <family val="2"/>
      </rPr>
      <t>(Art. 4.1 RD 171/2004)</t>
    </r>
  </si>
  <si>
    <r>
      <t xml:space="preserve">Las empresas concurrentes informan recíprocamente sobre los riesgos derivados de su propia actividad que puedan afectar a las demás.
</t>
    </r>
    <r>
      <rPr>
        <sz val="11"/>
        <color theme="1"/>
        <rFont val="Aptos"/>
        <family val="2"/>
      </rPr>
      <t>(Art. 4.2 RD 171/2004)</t>
    </r>
  </si>
  <si>
    <r>
      <t xml:space="preserve">Toda comunicación de riesgos incluye la identificación de responsables preventivos, zonas de trabajo, duración de la actividad y personal asignado.
</t>
    </r>
    <r>
      <rPr>
        <sz val="11"/>
        <color theme="1"/>
        <rFont val="Aptos"/>
        <family val="2"/>
      </rPr>
      <t>(Art. 4.3 RD 171/2004)</t>
    </r>
  </si>
  <si>
    <r>
      <t xml:space="preserve">Las evaluaciones de riesgo de las empresas concurrentes consideran los riesgos añadidos por la concurrencia y los transmiten al titular o principal.
</t>
    </r>
    <r>
      <rPr>
        <sz val="11"/>
        <color theme="1"/>
        <rFont val="Aptos"/>
        <family val="2"/>
      </rPr>
      <t>(Art. 5.1 RD 171/2004)</t>
    </r>
  </si>
  <si>
    <r>
      <t xml:space="preserve">La planificación de la actividad preventiva incorpora medidas de coordinación y procedimientos conjuntos (reuniones, permisos de trabajo, planes de seguridad integrados).
</t>
    </r>
    <r>
      <rPr>
        <sz val="11"/>
        <color theme="1"/>
        <rFont val="Aptos"/>
        <family val="2"/>
      </rPr>
      <t>(Art. 5.2 RD 171/2004)</t>
    </r>
  </si>
  <si>
    <r>
      <t xml:space="preserve">El empresario principal verifica la adecuación documental de la prevención de las empresas contratistas antes del inicio de los trabajos.
</t>
    </r>
    <r>
      <rPr>
        <sz val="11"/>
        <color theme="1"/>
        <rFont val="Aptos"/>
        <family val="2"/>
      </rPr>
      <t>(Art. 5.3 RD 171/2004)</t>
    </r>
  </si>
  <si>
    <r>
      <t xml:space="preserve">Se han establecido los medios de coordinación adecuados, seleccionados según la magnitud del riesgo, número de empresas y duración de los trabajos.
</t>
    </r>
    <r>
      <rPr>
        <sz val="11"/>
        <color theme="1"/>
        <rFont val="Aptos"/>
        <family val="2"/>
      </rPr>
      <t>(Art. 6.1 RD 171/2004)</t>
    </r>
  </si>
  <si>
    <r>
      <t xml:space="preserve">Medios aplicados en la explotación:
Intercambio documental (evaluaciones, certificados, formación, aptitudes médicas, seguros, etc.)
Reuniones periódicas de coordinación con actas firmadas.
Designación de un recurso preventivo común o coordinador de seguridad.
Permisos de trabajo para actividades críticas (voladuras, soldaduras, trabajos eléctricos, altura, etc.).
Señalización, delimitación y control de accesos.
</t>
    </r>
    <r>
      <rPr>
        <sz val="11"/>
        <color theme="1"/>
        <rFont val="Aptos"/>
        <family val="2"/>
      </rPr>
      <t>(Art. 6.2 RD 171/2004)</t>
    </r>
  </si>
  <si>
    <r>
      <t xml:space="preserve">Se dispone de instrucción o procedimiento interno de CAE, firmado por el Director Facultativo y difundido a todas las empresas concurrentes.
</t>
    </r>
    <r>
      <rPr>
        <sz val="11"/>
        <color theme="1"/>
        <rFont val="Aptos"/>
        <family val="2"/>
      </rPr>
      <t>(Art. 6.3 RD 171/2004; ITC 02.0.01)</t>
    </r>
  </si>
  <si>
    <r>
      <t xml:space="preserve">El empresario titular:
Informa y coordina a las empresas concurrentes sobre los riesgos del centro y medidas preventivas.
Exige el cumplimiento de las normas de seguridad minera y de las disposiciones internas.
Comunica los procedimientos de emergencia y primeros auxilios.
</t>
    </r>
    <r>
      <rPr>
        <sz val="11"/>
        <color theme="1"/>
        <rFont val="Aptos"/>
        <family val="2"/>
      </rPr>
      <t>(Art. 7 RD 171/2004)</t>
    </r>
  </si>
  <si>
    <r>
      <t xml:space="preserve">Guarda registro de las comunicaciones de información y actualizaciones de riesgos.
</t>
    </r>
    <r>
      <rPr>
        <sz val="11"/>
        <color theme="1"/>
        <rFont val="Aptos"/>
        <family val="2"/>
      </rPr>
      <t>(Art. 7.3 RD 171/2004)</t>
    </r>
  </si>
  <si>
    <r>
      <t xml:space="preserve">Antes del inicio de los trabajos, el empresario principal comprueba documentalmente que las empresas contratistas y subcontratistas:
Disponen de evaluación de riesgos y planificación preventiva.
Tienen a su personal formado e informado en PRL.
Cumplen la normativa sobre vigilancia de la salud y aptitud médica.
</t>
    </r>
    <r>
      <rPr>
        <sz val="11"/>
        <color theme="1"/>
        <rFont val="Aptos"/>
        <family val="2"/>
      </rPr>
      <t>(Art. 8.1 RD 171/2004)</t>
    </r>
  </si>
  <si>
    <r>
      <t xml:space="preserve">Durante la ejecución, el principal vigila el cumplimiento efectivo de la normativa y puede suspender la actividad ante riesgo grave e inminente.
</t>
    </r>
    <r>
      <rPr>
        <sz val="11"/>
        <color theme="1"/>
        <rFont val="Aptos"/>
        <family val="2"/>
      </rPr>
      <t>(Art. 8.2 RD 171/2004)</t>
    </r>
  </si>
  <si>
    <r>
      <t xml:space="preserve">Conserva la documentación de coordinación al menos 5 años y la pone a disposición de la autoridad laboral o minera.
</t>
    </r>
    <r>
      <rPr>
        <sz val="11"/>
        <color theme="1"/>
        <rFont val="Aptos"/>
        <family val="2"/>
      </rPr>
      <t>(Art. 8.3 RD 171/2004)</t>
    </r>
  </si>
  <si>
    <r>
      <t xml:space="preserve">Cada empresa concurrente adopta las medidas necesarias para garantizar la seguridad del resto de intervinientes, cooperando con el titular o principal.
</t>
    </r>
    <r>
      <rPr>
        <sz val="11"/>
        <color theme="1"/>
        <rFont val="Aptos"/>
        <family val="2"/>
      </rPr>
      <t>(Art. 9.1 RD 171/2004)</t>
    </r>
  </si>
  <si>
    <r>
      <t xml:space="preserve">Los trabajadores autónomos que intervienen en el centro:
Cumplen las normas de prevención y de seguridad minera.
Disponen de EPI, formación y aptitud médica.
Facilitan al titular su documentación preventiva (evaluación, seguro, certificados).
</t>
    </r>
    <r>
      <rPr>
        <sz val="11"/>
        <color theme="1"/>
        <rFont val="Aptos"/>
        <family val="2"/>
      </rPr>
      <t>(Art. 9.2 RD 171/2004)</t>
    </r>
  </si>
  <si>
    <r>
      <t xml:space="preserve">En explotaciones mineras o centros con alta concurrencia, el empresario principal designa un coordinador de actividades empresariales (CAE) o un recurso preventivo común, con funciones de:
Control de accesos y permisos de trabajo.
Supervisión de la aplicación de medidas preventivas.
Comunicación directa con el Director Facultativo y la línea de mando.
</t>
    </r>
    <r>
      <rPr>
        <sz val="11"/>
        <color theme="1"/>
        <rFont val="Aptos"/>
        <family val="2"/>
      </rPr>
      <t>(Art. 10 RD 171/2004; ITC 02.0.01; RD 1389/1997 art. 24)</t>
    </r>
  </si>
  <si>
    <r>
      <t xml:space="preserve">El nombramiento y perfil profesional del CAE constan por escrito, con su formación en PRL (nivel intermedio o superior) y experiencia acreditada.
</t>
    </r>
    <r>
      <rPr>
        <sz val="11"/>
        <color theme="1"/>
        <rFont val="Aptos"/>
        <family val="2"/>
      </rPr>
      <t>(Art. 10.2 RD 171/2004)</t>
    </r>
  </si>
  <si>
    <r>
      <t xml:space="preserve">La explotación dispone de un procedimiento interno documentado de CAE, que incluye:
Registro de empresas concurrentes.
Planificación de tareas y zonas de trabajo.
Control de accesos y entrega de normas.
Checklist documental de inicio de trabajos.
Parte de coordinación o acta de reunión.
</t>
    </r>
    <r>
      <rPr>
        <sz val="11"/>
        <color theme="1"/>
        <rFont val="Aptos"/>
        <family val="2"/>
      </rPr>
      <t>(Art. 11 RD 171/2004)</t>
    </r>
  </si>
  <si>
    <r>
      <t xml:space="preserve">El sistema CAE puede estar informatizado o externalizado, siempre garantizando la trazabilidad documental y la custodia de registros.
</t>
    </r>
    <r>
      <rPr>
        <sz val="11"/>
        <color theme="1"/>
        <rFont val="Aptos"/>
        <family val="2"/>
      </rPr>
      <t>(Art. 11.2 RD 171/2004)</t>
    </r>
  </si>
  <si>
    <r>
      <t xml:space="preserve">Se ha comunicado a todas las empresas concurrentes el plan de emergencia del centro, con:
Puntos de reunión.
Procedimientos de evacuación.
Números de emergencia y responsables.
</t>
    </r>
    <r>
      <rPr>
        <sz val="11"/>
        <color theme="1"/>
        <rFont val="Aptos"/>
        <family val="2"/>
      </rPr>
      <t>(Art. 12 RD 171/2004; RD 485/1997)</t>
    </r>
  </si>
  <si>
    <r>
      <t xml:space="preserve">Durante una emergencia, el empresario titular coordina las actuaciones y asegura la comunicación entre las empresas afectadas.
</t>
    </r>
    <r>
      <rPr>
        <sz val="11"/>
        <color theme="1"/>
        <rFont val="Aptos"/>
        <family val="2"/>
      </rPr>
      <t>(Art. 12.2 RD 171/2004)</t>
    </r>
  </si>
  <si>
    <r>
      <t xml:space="preserve">El archivo de coordinación incluye, al menos:
Evaluaciones de riesgos y planes de seguridad de contratas.
Acreditaciones de formación y aptitud médica.
Certificados de alta en Seguridad Social y seguros.
Registro de entrega de normas y plan de emergencia.
Permisos de trabajo firmados.
</t>
    </r>
    <r>
      <rPr>
        <sz val="11"/>
        <color theme="1"/>
        <rFont val="Aptos"/>
        <family val="2"/>
      </rPr>
      <t>(Art. 13 RD 171/2004; ITC 02.1.01)</t>
    </r>
  </si>
  <si>
    <r>
      <t xml:space="preserve">El Director Facultativo y el Coordinador CAE realizan verificaciones periódicas de cumplimiento mediante listas de control, registros y observaciones en campo.
</t>
    </r>
    <r>
      <rPr>
        <sz val="11"/>
        <color theme="1"/>
        <rFont val="Aptos"/>
        <family val="2"/>
      </rPr>
      <t>(Art. 14 RD 171/2004; ITC 02.0.01)</t>
    </r>
  </si>
  <si>
    <r>
      <t xml:space="preserve">En caso de incumplimiento, se emiten órdenes de paralización o sanción interna, notificándose al titular minero.
</t>
    </r>
    <r>
      <rPr>
        <sz val="11"/>
        <color theme="1"/>
        <rFont val="Aptos"/>
        <family val="2"/>
      </rPr>
      <t>(Art. 14.2 RD 171/2004)</t>
    </r>
  </si>
  <si>
    <r>
      <t xml:space="preserve">El procedimiento de coordinación forma parte del Documento sobre Seguridad y Salud (ITC 02.1.01) y está referenciado en el Plan de Prevención de la empresa principal.
</t>
    </r>
    <r>
      <rPr>
        <sz val="11"/>
        <color theme="1"/>
        <rFont val="Aptos"/>
        <family val="2"/>
      </rPr>
      <t>(Art. 15 RD 171/2004; RD 39/1997 art. 2 y 3)</t>
    </r>
  </si>
  <si>
    <t>Real Decreto 614/2001, de 8 de junio, sobre disposiciones mínimas para la protección de la salud y seguridad de los trabajadores frente al riesgo eléctrico.</t>
  </si>
  <si>
    <t>Evaluación y control del riesgo eléctrico</t>
  </si>
  <si>
    <t>Se ha realizado una evaluación específica del riesgo eléctrico en todas las instalaciones y equipos, considerando:
Contactos directos e indirectos.
Trabajos con tensión, sin tensión y en proximidad.
Riesgos derivados de la electricidad estática, inducciones y descargas atmosféricas.
(Art. 3.1 y 3.2 RD 614/2001; Guía INSST cap. 3)</t>
  </si>
  <si>
    <t>La evaluación de riesgos incluye diagramas unifilares, ubicación de cuadros eléctricos y zonas de riesgo, con medidas preventivas definidas.
(Art. 4.1 RD 614/2001)</t>
  </si>
  <si>
    <t>Los trabajadores afectados han sido informados y formados sobre los riesgos eléctricos específicos y las medidas preventivas.
(Art. 4.2 RD 614/2001)</t>
  </si>
  <si>
    <t>Condiciones de seguridad de las instalaciones eléctricas</t>
  </si>
  <si>
    <t>Las instalaciones eléctricas cumplen las prescripciones del Reglamento Electrotécnico de Baja Tensión (REBT) o del Reglamento de Alta Tensión, según proceda.
(Art. 5.1 RD 614/2001)</t>
  </si>
  <si>
    <t>Las instalaciones mineras siguen además las prescripciones del Reglamento General de Normas Básicas de Seguridad Minera y sus ITC 09.0.01, 09.1.02, 09.2.01, etc.
(Art. 5.2 RD 614/2001; ITC 09.x.x)</t>
  </si>
  <si>
    <t>Se verifican periódicamente el aislamiento, continuidad de tierra, diferenciales, protecciones y dispositivos de corte.
(Art. 5.3 RD 614/2001; Guía INSST cap. 5.4)</t>
  </si>
  <si>
    <t>Las zonas donde se realizan trabajos eléctricos disponen de barreras, carteles y señalización de peligro eléctrico conforme al RD 485/1997.
(Art. 5.4 RD 614/2001; Guía INSST cap. 6)</t>
  </si>
  <si>
    <t>Trabajos sin tensión</t>
  </si>
  <si>
    <t>Antes de iniciar un trabajo sin tensión:se aplican las 5 reglas de oro
(Art. 6.1 RD 614/2001; Guía INSST cap. 7.2)</t>
  </si>
  <si>
    <t>El procedimiento de consignación eléctrica está documentado en una disposición interna de seguridad (DIS) y comunicado al personal afectado.
(Art. 6.2 RD 614/2001; ITC 07.1.03 § 5.4)</t>
  </si>
  <si>
    <t>Los trabajos se señalizan y delimitan para evitar la reconexión accidental o el acceso de personal no autorizado.
(Art. 6.3 RD 614/2001)</t>
  </si>
  <si>
    <t>Trabajos en tensión</t>
  </si>
  <si>
    <t>Solo se realizan trabajos en tensión cuando no es posible interrumpir el suministro y con autorización expresa del Director Facultativo o responsable técnico.
(Art. 7.1 RD 614/2001)</t>
  </si>
  <si>
    <t>Los operarios están formados, cualificados y acreditados específicamente para trabajos en tensión según el tipo de instalación.
(Art. 7.2 RD 614/2001; Guía INSST cap. 8.2)</t>
  </si>
  <si>
    <t>Se emplean equipos y herramientas aislantes certificados, verificados periódicamente, y EPI dieléctricos (guantes, calzado, casco con visera, alfombra).
(Art. 7.3 RD 614/2001; RD 773/1997)</t>
  </si>
  <si>
    <t>El responsable del trabajo designa un jefe de equipo y establece un procedimiento de control visual y comunicación.
(Art. 7.4 RD 614/2001)</t>
  </si>
  <si>
    <t>Trabajos en proximidad de partes con tensión</t>
  </si>
  <si>
    <t>Se ha delimitado la zona de peligro eléctrico conforme a la Guía Técnica (distancia “d” en función de tensión nominal).
(Art. 8.1 RD 614/2001; Guía INSST cap. 9)</t>
  </si>
  <si>
    <t>Se establecen barreras físicas o señalización para impedir el acercamiento accidental a partes activas.
(Art. 8.2 RD 614/2001)</t>
  </si>
  <si>
    <t>Los trabajadores en proximidad son formados y autorizados, aunque no trabajen directamente con tensión.
(Art. 8.3 RD 614/2001)</t>
  </si>
  <si>
    <t>Se dispone de permiso de trabajo eléctrico o autorización escrita, con control de zonas afectadas y responsable de supervisión.
(Art. 8.4 RD 614/2001)</t>
  </si>
  <si>
    <t>Mantenimiento, inspección y control</t>
  </si>
  <si>
    <t>Se realiza un programa de mantenimiento preventivo de instalaciones eléctricas y equipos, incluyendo:
Pruebas de aislamiento y tierra.
Verificación de protecciones diferenciales.
Limpieza y apriete de conexiones.
Sustitución de cables o protecciones dañadas.
(Art. 9.1 RD 614/2001; ITC 07.1.03 § 5.4)</t>
  </si>
  <si>
    <t>Los resultados se registran y conservan a disposición de la autoridad minera.
(Art. 9.2 RD 614/2001; ITC 02.0.01)</t>
  </si>
  <si>
    <t>El personal eléctrico posee formación acreditada y actualizada sobre:
Técnicas de consignación.
Maniobras de corte y puesta a tierra.
Primeros auxilios por electrocución.
(Art. 10.1 RD 614/2001; Guía INSST cap. 10)</t>
  </si>
  <si>
    <t>Cada trabajador está autorizado por escrito para realizar las tareas eléctricas específicas de su nivel (bajo, cualificado, autorizado).
(Art. 10.2 RD 614/2001)</t>
  </si>
  <si>
    <t>Se conservan registros de formación, prácticas y acreditaciones internas o externas.
(Art. 10.3 RD 614/2001)</t>
  </si>
  <si>
    <t>Formación, capacitación y autorización</t>
  </si>
  <si>
    <t>Equipos de protección individual y colectiva</t>
  </si>
  <si>
    <t>Se utilizan EPI dieléctricos certificados conforme al Reglamento (UE) 2016/425:
Guantes y botas aislantes.
Pantalla facial y casco con visera dieléctrica.
Alfombra o banqueta aislante.
Herramientas aisladas (clase 0 o superior).
(Art. 11.1 RD 614/2001; RD 773/1997)</t>
  </si>
  <si>
    <t>Las protecciones colectivas incluyen:
Barreras y resguardos.
Puestas a tierra.
Dispositivos diferenciales de alta sensibilidad.
Señalización permanente de peligro eléctrico.
(Art. 11.2 RD 614/2001; Guía INSST cap. 5.4)</t>
  </si>
  <si>
    <t>Los EPI se revisan antes de cada uso y se sustituyen si presentan deterioro o pérdida de propiedades aislantes.
(Art. 11.3 RD 614/2001)</t>
  </si>
  <si>
    <t>Emergencias y primeros auxilios</t>
  </si>
  <si>
    <t>Existen procedimientos escritos de actuación ante electrocución, con formación específica al personal designado.
(Art. 12.1 RD 614/2001)</t>
  </si>
  <si>
    <t>Los equipos de primeros auxilios (botiquín, manta aislante, desfibrilador si procede) están accesibles y señalizados.
(Art. 12.2 RD 614/2001; Guía INSST cap. 11)</t>
  </si>
  <si>
    <t>Se ha verificado la compatibilidad de los procedimientos de emergencia eléctrica con el plan general de emergencia minera (ITC 02.1.01).
(Art. 12.3 RD 614/2001)</t>
  </si>
  <si>
    <t>Coordinación y control</t>
  </si>
  <si>
    <t>En caso de trabajos realizados por empresas externas o subcontratadas, se aplica el procedimiento de coordinación de actividades empresariales (CAE) con requisitos eléctricos específicos.
(Art. 13 RD 614/2001; RD 171/2004)</t>
  </si>
  <si>
    <t>El Director Facultativo o responsable técnico verifica periódicamente el cumplimiento de las medidas del RD 614/2001 y de las ITC mineras relacionadas con instalaciones eléctricas.
(Art. 14 RD 614/2001; ITC 09.x.x)</t>
  </si>
  <si>
    <t>PUESTOS DE TRABAJO IDENTIFICADOS</t>
  </si>
  <si>
    <t>1. Organización PRL</t>
  </si>
  <si>
    <t>2. PRL_General</t>
  </si>
  <si>
    <t>TEMÁTICA</t>
  </si>
  <si>
    <t>LEGISLACIÓN</t>
  </si>
  <si>
    <t>Ley 31/1995, de 8 de noviembre, de Prevención de Riesgos Laborales. / Real Decreto 39/1997, de 17 de enero, por el que se aprueba el Reglamento de los Servicios de Prevención.</t>
  </si>
  <si>
    <t>3. Equipos de trabajo</t>
  </si>
  <si>
    <t>5. EPIS</t>
  </si>
  <si>
    <t>4. Lugares de trabajo</t>
  </si>
  <si>
    <t>6. Ruido</t>
  </si>
  <si>
    <t>7. Vibraciones</t>
  </si>
  <si>
    <t>9. Agentes Cancerígenos</t>
  </si>
  <si>
    <t>8. Sustancias Químicas</t>
  </si>
  <si>
    <t>10. Manipulación de cargas manuales</t>
  </si>
  <si>
    <t>11. Señalización</t>
  </si>
  <si>
    <t>12. Pantallas de visualización de datos (PVD)</t>
  </si>
  <si>
    <t>13. Atmósferas explosivas (ATEX)</t>
  </si>
  <si>
    <t>14. Riesgos eléctrico</t>
  </si>
  <si>
    <t>Real Decreto 485/1997, de 14 de abril, sobre disposiciones mínimas en materia de señalización de seguridad y salud en el trabajo.</t>
  </si>
  <si>
    <t>Real Decreto 486/1997, de 14 de abril, sobre disposiciones mínimas de seguridad y salud en los lugares de trabajo.</t>
  </si>
  <si>
    <t>Real Decreto 1215/1997, de 18 de julio, sobre disposiciones mínimas de seguridad y salud para la utilización de los equipos de trabajo.</t>
  </si>
  <si>
    <t>Real Decreto 773/1997, de 30 de mayo, sobre utilización de equipos de protección individual.</t>
  </si>
  <si>
    <t>Real Decreto 374/2001, de 6 de abril, sobre la protección de la salud frente a los riesgos derivados de la exposición a agentes químicos.</t>
  </si>
  <si>
    <t>Real Decreto 665/1997, de 12 de mayo, modificado por el Real Decreto 1154/2020, sobre la protección de los trabajadores contra los riesgos relacionados con la exposición a agentes cancerígenos o mutágenos en el trabajo.</t>
  </si>
  <si>
    <t>Real Decreto 286/2006, de 10 de marzo, sobre la protección de la salud frente al ruido.</t>
  </si>
  <si>
    <t>Real Decreto 1311/2005, de 4 de noviembre, sobre la protección de la salud y la seguridad de los trabajadores frente a los riesgos derivados o que puedan derivarse de la exposición a vibraciones mecánicas.</t>
  </si>
  <si>
    <t>Real Decreto 614/2001, sobre disposiciones mínimas para la protección de los trabajadores frente al riesgo eléctrico.</t>
  </si>
  <si>
    <t>Real Decreto 488/1997, de 14 de abril, sobre disposiciones mínimas de seguridad y salud relativas al trabajo con equipos que incluyen pantallas de visualización.</t>
  </si>
  <si>
    <t>Real Decreto 681/2003, de 12 de junio, sobre la protección de la salud y la seguridad de los trabajadores expuestos a los riesgos derivados de atmósferas explosivas en el lugar de trabajo.</t>
  </si>
  <si>
    <t>Real Decreto 1389/1997, de 5 de septiembre, por el que se aprueban las disposiciones mínimas de seguridad y salud aplicables a los trabajos con riesgo por exposición al polvo respirable de sílice cristalina.</t>
  </si>
  <si>
    <t>Orden TED/723/2021, de 1 de julio, por la que se aprueba la Instrucción Técnica Complementaria 02.0.02 "Protección de los trabajadores contra el riesgo por inhalación de polvo y sílice cristalina respirables", del RGNBSM</t>
  </si>
  <si>
    <t>Orden de 16 de abril de 1990 por la que se aprueban las instrucciones técnicas complementarias del capítulo VII del RGNBSM</t>
  </si>
  <si>
    <t>Orden ITC/1683/2007, de 29 de mayo, por la que se modifican las instrucciones técnicas complementarias 09.0.02, 12.0.01 y 12.0.02, y se deroga la instrucción técnica complementaria 12.0.04, del RGNBSM</t>
  </si>
  <si>
    <t>ÍNDICE DE CEHCK LIST</t>
  </si>
  <si>
    <t>16. Seguridad en centros de trabajo mineros (1389/97)</t>
  </si>
  <si>
    <t>17. ITC 02.0.01 / ITC 02.1.01 Dirección facultativa y DSS</t>
  </si>
  <si>
    <t>18. ITC 02.0.02 Polvo</t>
  </si>
  <si>
    <t>19. ITC 07.1.01 Trabajos a cielo abierto. Seguridad del Personal</t>
  </si>
  <si>
    <t>20. ITC 07.1.03 Trabajos a cielo abierto. Desarrollo de las labores</t>
  </si>
  <si>
    <t>21. ITC 12.0.01 – Evaluación de la conformidad de productos para uso en minería</t>
  </si>
  <si>
    <t>22. Coordinación de Actividades Empresariales</t>
  </si>
  <si>
    <t>15. Trabajos en alturas</t>
  </si>
  <si>
    <t>CHECK LIST SOBRE TRABAJOS EN ALTURAS</t>
  </si>
  <si>
    <t xml:space="preserve">Se puede realizar el Check list por área o puesto de trabajo </t>
  </si>
  <si>
    <t>ÁREA DE TRABAJO</t>
  </si>
  <si>
    <t>Real Decreto 2177/2004, de 12 de noviembre, por el que se modifica el Real Decreto 1215/1997, de 18 de julio, por el que se establecen las disposiciones mínimas de seguridad y salud para la utilización por los trabajadores de los equipos de trabajo, en materia de trabajos temporales en altura</t>
  </si>
  <si>
    <t>Evaluación de riesgos y planificación del trabajo en altura</t>
  </si>
  <si>
    <t>Principios generales de prevención en trabajos en altura</t>
  </si>
  <si>
    <t>Elección de equipos para trabajos temporales en altura</t>
  </si>
  <si>
    <t>Andamios y estructuras temporales</t>
  </si>
  <si>
    <t>Se dispone de procedimiento de montaje de Andamios y otras estructuras temporales</t>
  </si>
  <si>
    <t>Escaleras de mano</t>
  </si>
  <si>
    <t>Se dispone de procedimiento de uso de escaleras de mano</t>
  </si>
  <si>
    <t>Plataformas elevadoras móviles de personal (PEMP)</t>
  </si>
  <si>
    <t>Se dispone de procedimiento de uso de plataformas elebadorasmóviles de personas (PEMP)</t>
  </si>
  <si>
    <t>Equipos de protección individual anticaídas</t>
  </si>
  <si>
    <t>Condiciones de trabajo y factores ambientales</t>
  </si>
  <si>
    <t>Formación, autorización y supervisión</t>
  </si>
  <si>
    <t>Coordinación y emergencias</t>
  </si>
  <si>
    <r>
      <t xml:space="preserve">Se ha realizado evaluación de riesgos específica para los trabajos en altura, identificando zonas, operaciones, medios empleados y condiciones meteorológicas.
</t>
    </r>
    <r>
      <rPr>
        <sz val="11"/>
        <color theme="1"/>
        <rFont val="Aptos"/>
        <family val="2"/>
      </rPr>
      <t>(Art. 3.1 RD 1215/1997 mod. RD 2177/2004)</t>
    </r>
  </si>
  <si>
    <r>
      <t xml:space="preserve">La planificación preventiva incluye la secuencia de trabajo, medios de acceso, rescate y emergencia.
</t>
    </r>
    <r>
      <rPr>
        <sz val="11"/>
        <color theme="1"/>
        <rFont val="Aptos"/>
        <family val="2"/>
      </rPr>
      <t>(Art. 3.2 y Anexo RD 2177/2004)</t>
    </r>
  </si>
  <si>
    <r>
      <t xml:space="preserve">La elección del método de trabajo (andamio, PEMP, escalera, línea de vida, etc.) se basa en criterios de eliminación o minimización del riesgo de caída.
</t>
    </r>
    <r>
      <rPr>
        <sz val="11"/>
        <color theme="1"/>
        <rFont val="Aptos"/>
        <family val="2"/>
      </rPr>
      <t>(Art. 3.3 RD 1215/1997 mod.; Guía INSST cap. 5.1)</t>
    </r>
  </si>
  <si>
    <r>
      <t xml:space="preserve">Los trabajos en altura se planifican y ejecutan según los siguientes principios jerarquizados:
Evitar el trabajo en altura siempre que sea posible (trabajo desde el suelo).
Utilizar medios colectivos de protección contra caídas.
Solo en último recurso, utilizar EPI anticaídas adecuados.
</t>
    </r>
    <r>
      <rPr>
        <sz val="11"/>
        <color theme="1"/>
        <rFont val="Aptos"/>
        <family val="2"/>
      </rPr>
      <t>(Anexo, punto 1 RD 2177/2004; art. 3.4 RD 1215/1997)</t>
    </r>
  </si>
  <si>
    <r>
      <t xml:space="preserve">Se justifica documentalmente el método elegido y su idoneidad.
</t>
    </r>
    <r>
      <rPr>
        <sz val="11"/>
        <color theme="1"/>
        <rFont val="Aptos"/>
        <family val="2"/>
      </rPr>
      <t>(Anexo, punto 1.2 RD 2177/2004)</t>
    </r>
  </si>
  <si>
    <r>
      <t xml:space="preserve">Los equipos de trabajo (andamios, plataformas elevadoras, escaleras, sistemas de acceso por cuerda, etc.) cumplen las disposiciones del Anexo I del RD 1215/1997 y sus normas UNE aplicables.
</t>
    </r>
    <r>
      <rPr>
        <sz val="11"/>
        <color theme="1"/>
        <rFont val="Aptos"/>
        <family val="2"/>
      </rPr>
      <t>(Anexo, punto 2.1 RD 2177/2004)</t>
    </r>
  </si>
  <si>
    <r>
      <t xml:space="preserve">La selección del equipo considera la altura de trabajo, naturaleza de la tarea, duración y frecuencia de uso, y condiciones meteorológicas o del terreno.
</t>
    </r>
    <r>
      <rPr>
        <sz val="11"/>
        <color theme="1"/>
        <rFont val="Aptos"/>
        <family val="2"/>
      </rPr>
      <t>(Anexo, punto 2.2 RD 2177/2004)</t>
    </r>
  </si>
  <si>
    <r>
      <t xml:space="preserve">Los equipos móviles o elevadores (p. ej. PEMP) son utilizados solo por personal formado y autorizado, conforme al Manual del fabricante.
</t>
    </r>
    <r>
      <rPr>
        <sz val="11"/>
        <color theme="1"/>
        <rFont val="Aptos"/>
        <family val="2"/>
      </rPr>
      <t>(Anexo, punto 2.3 RD 2177/2004; RD 1215/1997 art. 3.3)</t>
    </r>
  </si>
  <si>
    <r>
      <t xml:space="preserve">El montaje, uso y desmontaje de andamios metálicos o modulares se realiza:
Bajo la supervisión de persona competente.
Conforme a plan de montaje, utilización y desmontaje (PMUD) firmado por técnico cualificado.
</t>
    </r>
    <r>
      <rPr>
        <sz val="11"/>
        <color theme="1"/>
        <rFont val="Aptos"/>
        <family val="2"/>
      </rPr>
      <t>(Anexo, punto 4.3.1 RD 2177/2004)</t>
    </r>
  </si>
  <si>
    <r>
      <t xml:space="preserve">Los andamios cumplen con la norma UNE-EN 12811-1 y disponen de barandilla, rodapié, suelo antideslizante y acceso seguro.
</t>
    </r>
    <r>
      <rPr>
        <sz val="11"/>
        <color theme="1"/>
        <rFont val="Aptos"/>
        <family val="2"/>
      </rPr>
      <t>(Anexo, punto 4.3.2 RD 2177/2004)</t>
    </r>
  </si>
  <si>
    <r>
      <t xml:space="preserve">Antes del uso, se realiza inspección visual y registro en libro de mantenimiento o parte de verificación.
</t>
    </r>
    <r>
      <rPr>
        <sz val="11"/>
        <color theme="1"/>
        <rFont val="Aptos"/>
        <family val="2"/>
      </rPr>
      <t>(Anexo, punto 4.3.3 RD 2177/2004)</t>
    </r>
  </si>
  <si>
    <r>
      <t xml:space="preserve">Las escaleras solo se utilizan para trabajos de corta duración o acceso puntual, y cuando el uso de otro medio más seguro no sea justificado.
</t>
    </r>
    <r>
      <rPr>
        <sz val="11"/>
        <color theme="1"/>
        <rFont val="Aptos"/>
        <family val="2"/>
      </rPr>
      <t>(Anexo, punto 4.4.1 RD 2177/2004)</t>
    </r>
  </si>
  <si>
    <r>
      <t xml:space="preserve">Los andamios se anclan a estructuras sólidas, alejados de bordes de banco o zonas inestables.
</t>
    </r>
    <r>
      <rPr>
        <sz val="11"/>
        <color theme="1"/>
        <rFont val="Aptos"/>
        <family val="2"/>
      </rPr>
      <t>(ITC 07.1.03 § 5; Guía INSST cap. 7.2)</t>
    </r>
  </si>
  <si>
    <r>
      <t xml:space="preserve">Cumplen con UNE-EN 131, son estables, resistentes y con topes antideslizantes.
</t>
    </r>
    <r>
      <rPr>
        <sz val="11"/>
        <color theme="1"/>
        <rFont val="Aptos"/>
        <family val="2"/>
      </rPr>
      <t>(Anexo, punto 4.4.2 RD 2177/2004)</t>
    </r>
  </si>
  <si>
    <r>
      <t xml:space="preserve">Se prohíbe el trabajo prolongado o el transporte de cargas pesadas mientras se está sobre la escalera.
</t>
    </r>
    <r>
      <rPr>
        <sz val="11"/>
        <color theme="1"/>
        <rFont val="Aptos"/>
        <family val="2"/>
      </rPr>
      <t>(Anexo, punto 4.4.3 RD 2177/2004)</t>
    </r>
  </si>
  <si>
    <r>
      <t xml:space="preserve">Las PEMP están certificadas y marcadas CE, con manual en castellano y plan de mantenimiento.
</t>
    </r>
    <r>
      <rPr>
        <sz val="11"/>
        <color theme="1"/>
        <rFont val="Aptos"/>
        <family val="2"/>
      </rPr>
      <t>(Anexo, punto 4.2 RD 2177/2004; RD 1215/1997 art. 3.2)</t>
    </r>
  </si>
  <si>
    <r>
      <t xml:space="preserve">Solo las manejan operadores formados y autorizados, conforme a la norma UNE 58923:2020.
</t>
    </r>
    <r>
      <rPr>
        <sz val="11"/>
        <color theme="1"/>
        <rFont val="Aptos"/>
        <family val="2"/>
      </rPr>
      <t>(Guía INSST cap. 7.3)</t>
    </r>
  </si>
  <si>
    <r>
      <t xml:space="preserve">
El trabajo se realiza sobre terreno nivelado, sin riesgo de vuelco o colisión con líneas eléctricas.
</t>
    </r>
    <r>
      <rPr>
        <sz val="11"/>
        <color theme="1"/>
        <rFont val="Aptos"/>
        <family val="2"/>
      </rPr>
      <t>(Anexo, punto 4.2.2 RD 2177/2004; RD 614/2001)</t>
    </r>
  </si>
  <si>
    <r>
      <t xml:space="preserve">Los EPI contra caídas de altura están certificados de acuerdo a la norma que corresponda
</t>
    </r>
    <r>
      <rPr>
        <sz val="11"/>
        <color theme="1"/>
        <rFont val="Aptos"/>
        <family val="2"/>
      </rPr>
      <t>(Anexo, punto 6.1 RD 2177/2004; RD 773/1997)</t>
    </r>
  </si>
  <si>
    <r>
      <t xml:space="preserve">Los puntos de anclaje están certificados (UNE-EN 795) y verificados antes de cada uso, de acuerdo a norma.
</t>
    </r>
    <r>
      <rPr>
        <sz val="11"/>
        <color theme="1"/>
        <rFont val="Aptos"/>
        <family val="2"/>
      </rPr>
      <t>(Anexo, punto 6.2 RD 2177/2004)</t>
    </r>
  </si>
  <si>
    <r>
      <t xml:space="preserve">Se revisan periódicamente los EPI y se mantienen registros de inspección.
</t>
    </r>
    <r>
      <rPr>
        <sz val="11"/>
        <color theme="1"/>
        <rFont val="Aptos"/>
        <family val="2"/>
      </rPr>
      <t>(Anexo, punto 6.3 RD 2177/2004)</t>
    </r>
  </si>
  <si>
    <r>
      <t xml:space="preserve">Los trabajos en altura se suspenden ante condiciones meteorológicas adversas (viento &gt; 50 km/h, lluvia intensa, hielo, tormentas eléctricas).
</t>
    </r>
    <r>
      <rPr>
        <sz val="11"/>
        <color theme="1"/>
        <rFont val="Aptos"/>
        <family val="2"/>
      </rPr>
      <t>(Anexo, punto 7.1 RD 2177/2004)</t>
    </r>
  </si>
  <si>
    <r>
      <t xml:space="preserve">Se garantiza la iluminación suficiente y continua, conforme al RD 486/1997.
</t>
    </r>
    <r>
      <rPr>
        <sz val="11"/>
        <color theme="1"/>
        <rFont val="Aptos"/>
        <family val="2"/>
      </rPr>
      <t>(Anexo, punto 7.2 RD 2177/2004)</t>
    </r>
  </si>
  <si>
    <r>
      <t xml:space="preserve">Las zonas bajo los trabajos en altura están delimitadas y señalizadas para evitar caídas de objetos.
</t>
    </r>
    <r>
      <rPr>
        <sz val="11"/>
        <color theme="1"/>
        <rFont val="Aptos"/>
        <family val="2"/>
      </rPr>
      <t>(Anexo, punto 7.3 RD 2177/2004)</t>
    </r>
  </si>
  <si>
    <r>
      <t xml:space="preserve">Todo el personal que realiza trabajos en altura recibe formación teórico-práctica certificada, incluyendo rescate y uso de EPI.
</t>
    </r>
    <r>
      <rPr>
        <sz val="11"/>
        <color theme="1"/>
        <rFont val="Aptos"/>
        <family val="2"/>
      </rPr>
      <t>(Art. 5.1 RD 1215/1997 mod. RD 2177/2004)</t>
    </r>
  </si>
  <si>
    <r>
      <t xml:space="preserve">Los trabajadores están autorizados por escrito.
</t>
    </r>
    <r>
      <rPr>
        <sz val="11"/>
        <color theme="1"/>
        <rFont val="Aptos"/>
        <family val="2"/>
      </rPr>
      <t>(Art. 5.2 RD 1215/1997 mod.)</t>
    </r>
  </si>
  <si>
    <r>
      <t xml:space="preserve">Existe un registro de autorizaciones, formación y revisiones de EPI, actualizado y disponible para inspección.
</t>
    </r>
    <r>
      <rPr>
        <sz val="11"/>
        <color theme="1"/>
        <rFont val="Aptos"/>
        <family val="2"/>
      </rPr>
      <t>(Art. 5.3 RD 1215/1997 mod.)</t>
    </r>
  </si>
  <si>
    <r>
      <t xml:space="preserve">Cuando intervienen varias empresas, el empresario titular o principal coordina la seguridad mediante el procedimiento CAE.
</t>
    </r>
    <r>
      <rPr>
        <sz val="11"/>
        <color theme="1"/>
        <rFont val="Aptos"/>
        <family val="2"/>
      </rPr>
      <t>(RD 171/2004 art. 3 y 6; RD 2177/2004 anexo 7.3)</t>
    </r>
  </si>
  <si>
    <r>
      <t xml:space="preserve">Los procedimientos de rescate y primeros auxilios se integran en el Plan de Emergencia del centro.
</t>
    </r>
    <r>
      <rPr>
        <sz val="11"/>
        <color theme="1"/>
        <rFont val="Aptos"/>
        <family val="2"/>
      </rPr>
      <t>(Anexo, punto 8 RD 2177/2004)</t>
    </r>
  </si>
  <si>
    <r>
      <t xml:space="preserve">Se dispone de medios adecuados para el rescate rápido de trabajadores suspendidos, evitando el síndrome del arnés.
</t>
    </r>
    <r>
      <rPr>
        <sz val="11"/>
        <color theme="1"/>
        <rFont val="Aptos"/>
        <family val="2"/>
      </rPr>
      <t>(Guía INSST cap. 9)</t>
    </r>
  </si>
  <si>
    <t>PUESTOS</t>
  </si>
  <si>
    <t>Director facultativo</t>
  </si>
  <si>
    <t>Encargado de cantera</t>
  </si>
  <si>
    <t>Jefe de turno de cantera</t>
  </si>
  <si>
    <t>Operario de pala cargadora</t>
  </si>
  <si>
    <t>Operario de dumper o camión volquete</t>
  </si>
  <si>
    <t>Operario de retroexcavadora</t>
  </si>
  <si>
    <t>Operario de perforadora</t>
  </si>
  <si>
    <t>Operario hilo diamantado</t>
  </si>
  <si>
    <t>Operario de sierra rozadora</t>
  </si>
  <si>
    <t>Operario de hilo diamantado</t>
  </si>
  <si>
    <t>Operario de mantenimiento mecánico</t>
  </si>
  <si>
    <t>Operario de mantenimiento eléctrico</t>
  </si>
  <si>
    <t>EXPLOTACIÓN DE CANTERA</t>
  </si>
  <si>
    <t>PLANTA DE ELABORACIÓN</t>
  </si>
  <si>
    <t>x</t>
  </si>
  <si>
    <t>IMPORTANTE: ESTA CLASIFICACIÓN ES ÚNICAMENTE ORIENTATIVA, DEBERÁ DE DETERMINAR LA EVALUACIÓN DE REISGOS, LOS RIESGOS A LOS QUE ESTÁ EXPUESTO EL TRABAJADOR</t>
  </si>
  <si>
    <t>*Aplicable solo a centros de trabajo donde aplique normativa minera</t>
  </si>
  <si>
    <t>x*</t>
  </si>
  <si>
    <t>Notas:</t>
  </si>
  <si>
    <t>Operario de telar</t>
  </si>
  <si>
    <t>Operario de Cortabloques</t>
  </si>
  <si>
    <t>Operario de Encabezadora</t>
  </si>
  <si>
    <t>Operario de Carretilla Elevadora</t>
  </si>
  <si>
    <t>Operario de Puente Grúa</t>
  </si>
  <si>
    <t>Operario de Discopuente</t>
  </si>
  <si>
    <t>Operario de mesa de corte</t>
  </si>
  <si>
    <t>Operario de otros equipos de corte</t>
  </si>
  <si>
    <t>Operario de calibrado</t>
  </si>
  <si>
    <t>operario de línea de refuerzo</t>
  </si>
  <si>
    <t>Operario de acabados superficiales</t>
  </si>
  <si>
    <t>Operario de terminaciones</t>
  </si>
  <si>
    <t>x**</t>
  </si>
  <si>
    <t>** Cuando se trata de un centro de trabajo que aplica normativa minera, el Real Decreto 486/1997 de lugares de trabajo no es de aplicación.</t>
  </si>
  <si>
    <t>Añadir o quitar los que procedan</t>
  </si>
  <si>
    <t>% ABIERTO</t>
  </si>
  <si>
    <t>Suma de ESTADOS ABIERTOS</t>
  </si>
  <si>
    <t>Datos básicos</t>
  </si>
  <si>
    <t>Puestos y Áreas</t>
  </si>
  <si>
    <t>Resumen de auditoría</t>
  </si>
  <si>
    <t>VOLVER AL ÍNDICE</t>
  </si>
  <si>
    <t>A continuación se recogen los datos básicos del centro de trabajo o área de trabajo donde se realiza el autodiagnóstico.</t>
  </si>
  <si>
    <t>Personas involucradas:</t>
  </si>
  <si>
    <t>Ítem relacionado</t>
  </si>
  <si>
    <t>Operario de empaquetado y clasificado</t>
  </si>
  <si>
    <t>Se verifica la presencia de recursos preventivos durante trabajos de riesgo especial (según RD 604/2006 y Ley 54/2003).</t>
  </si>
  <si>
    <r>
      <t>Existe un plan de emergencia y evacuación adaptado al centro y dea ceurdo al Real Decreto 393/2007.</t>
    </r>
    <r>
      <rPr>
        <sz val="11"/>
        <color theme="1"/>
        <rFont val="Aptos"/>
        <family val="2"/>
      </rPr>
      <t xml:space="preserve"> Art. 20 LPRL / Art. 9 RD 39/1997</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</si>
</sst>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24" x14ac:knownFonts="1">
    <font>
      <sz val="11"/>
      <color theme="1"/>
      <name val="Calibri"/>
      <family val="2"/>
      <scheme val="minor"/>
    </font>
    <font>
      <b/>
      <sz val="14"/>
      <color rgb="FFA31712"/>
      <name val="Aptos"/>
      <family val="2"/>
    </font>
    <font>
      <sz val="11"/>
      <color theme="1"/>
      <name val="Aptos"/>
      <family val="2"/>
    </font>
    <font>
      <sz val="8"/>
      <color theme="1"/>
      <name val="Aptos"/>
      <family val="2"/>
    </font>
    <font>
      <b/>
      <sz val="11"/>
      <color theme="1"/>
      <name val="Aptos"/>
      <family val="2"/>
    </font>
    <font>
      <sz val="10"/>
      <color theme="1"/>
      <name val="Aptos"/>
      <family val="2"/>
    </font>
    <font>
      <b/>
      <sz val="10"/>
      <color theme="1"/>
      <name val="Aptos"/>
      <family val="2"/>
    </font>
    <font>
      <b/>
      <sz val="18"/>
      <color theme="1"/>
      <name val="Aptos"/>
      <family val="2"/>
    </font>
    <font>
      <b/>
      <sz val="11"/>
      <color rgb="FFA31712"/>
      <name val="Aptos"/>
      <family val="2"/>
    </font>
    <font>
      <b/>
      <sz val="14"/>
      <color theme="0"/>
      <name val="Aptos"/>
      <family val="2"/>
    </font>
    <font>
      <b/>
      <sz val="16"/>
      <color rgb="FFA31712"/>
      <name val="Aptos"/>
      <family val="2"/>
    </font>
    <font>
      <sz val="11"/>
      <color rgb="FFA31712"/>
      <name val="Aptos"/>
      <family val="2"/>
    </font>
    <font>
      <b/>
      <sz val="11"/>
      <color theme="0"/>
      <name val="Aptos"/>
      <family val="2"/>
    </font>
    <font>
      <i/>
      <sz val="11"/>
      <color theme="1"/>
      <name val="Aptos"/>
      <family val="2"/>
    </font>
    <font>
      <sz val="11"/>
      <color rgb="FFFF0000"/>
      <name val="Aptos"/>
      <family val="2"/>
    </font>
    <font>
      <b/>
      <sz val="14"/>
      <color rgb="FFFF0000"/>
      <name val="Aptos"/>
      <family val="2"/>
    </font>
    <font>
      <sz val="14"/>
      <color theme="0"/>
      <name val="Aptos"/>
      <family val="2"/>
    </font>
    <font>
      <u/>
      <sz val="11"/>
      <color theme="10"/>
      <name val="Calibri"/>
      <family val="2"/>
      <scheme val="minor"/>
    </font>
    <font>
      <b/>
      <sz val="12"/>
      <color rgb="FFA31712"/>
      <name val="Aptos"/>
      <family val="2"/>
    </font>
    <font>
      <b/>
      <sz val="18"/>
      <color rgb="FFA31712"/>
      <name val="Aptos"/>
      <family val="2"/>
    </font>
    <font>
      <b/>
      <u/>
      <sz val="12"/>
      <color rgb="FFA31712"/>
      <name val="Calibri"/>
      <family val="2"/>
      <scheme val="minor"/>
    </font>
    <font>
      <b/>
      <u/>
      <sz val="14"/>
      <color rgb="FFA31712"/>
      <name val="Calibri"/>
      <family val="2"/>
      <scheme val="minor"/>
    </font>
    <font>
      <b/>
      <sz val="11"/>
      <name val="Aptos"/>
      <family val="2"/>
    </font>
    <font>
      <b/>
      <sz val="10"/>
      <name val="Aptos"/>
      <family val="2"/>
    </font>
  </fonts>
  <fills count="7">
    <fill>
      <patternFill patternType="none"/>
    </fill>
    <fill>
      <patternFill patternType="gray125"/>
    </fill>
    <fill>
      <patternFill patternType="solid">
        <fgColor theme="0"/>
        <bgColor indexed="64"/>
      </patternFill>
    </fill>
    <fill>
      <patternFill patternType="solid">
        <fgColor rgb="FFA31712"/>
        <bgColor indexed="64"/>
      </patternFill>
    </fill>
    <fill>
      <patternFill patternType="solid">
        <fgColor rgb="FFFFFF00"/>
        <bgColor indexed="64"/>
      </patternFill>
    </fill>
    <fill>
      <patternFill patternType="solid">
        <fgColor theme="4" tint="0.39997558519241921"/>
        <bgColor indexed="64"/>
      </patternFill>
    </fill>
    <fill>
      <patternFill patternType="solid">
        <fgColor theme="7" tint="0.39997558519241921"/>
        <bgColor indexed="64"/>
      </patternFill>
    </fill>
  </fills>
  <borders count="5">
    <border>
      <left/>
      <right/>
      <top/>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right/>
      <top/>
      <bottom style="thin">
        <color rgb="FFA31712"/>
      </bottom>
      <diagonal/>
    </border>
    <border>
      <left style="thin">
        <color theme="1" tint="0.249977111117893"/>
      </left>
      <right style="thin">
        <color theme="1" tint="0.249977111117893"/>
      </right>
      <top style="thin">
        <color theme="1" tint="0.249977111117893"/>
      </top>
      <bottom style="thin">
        <color theme="1" tint="0.249977111117893"/>
      </bottom>
      <diagonal/>
    </border>
  </borders>
  <cellStyleXfs count="2">
    <xf numFmtId="0" fontId="0" fillId="0" borderId="0"/>
    <xf numFmtId="0" fontId="17" fillId="0" borderId="0" applyNumberFormat="0" applyFill="0" applyBorder="0" applyAlignment="0" applyProtection="0"/>
  </cellStyleXfs>
  <cellXfs count="75">
    <xf numFmtId="0" fontId="0" fillId="0" borderId="0" xfId="0"/>
    <xf numFmtId="0" fontId="2" fillId="2" borderId="0" xfId="0" applyFont="1" applyFill="1"/>
    <xf numFmtId="0" fontId="4" fillId="2" borderId="0" xfId="0" applyFont="1" applyFill="1" applyAlignment="1">
      <alignment horizontal="center"/>
    </xf>
    <xf numFmtId="0" fontId="2" fillId="2" borderId="0" xfId="0" applyFont="1" applyFill="1" applyAlignment="1">
      <alignment horizontal="center"/>
    </xf>
    <xf numFmtId="0" fontId="5" fillId="2" borderId="0" xfId="0" applyFont="1" applyFill="1" applyAlignment="1">
      <alignment horizontal="center"/>
    </xf>
    <xf numFmtId="0" fontId="6" fillId="2" borderId="0" xfId="0" applyFont="1" applyFill="1" applyAlignment="1">
      <alignment horizontal="center"/>
    </xf>
    <xf numFmtId="0" fontId="2" fillId="2" borderId="1" xfId="0" applyFont="1" applyFill="1" applyBorder="1"/>
    <xf numFmtId="0" fontId="4" fillId="2" borderId="1" xfId="0" applyFont="1" applyFill="1" applyBorder="1"/>
    <xf numFmtId="0" fontId="4" fillId="2" borderId="1" xfId="0" applyFont="1" applyFill="1" applyBorder="1" applyAlignment="1">
      <alignment wrapText="1"/>
    </xf>
    <xf numFmtId="0" fontId="4" fillId="2" borderId="0" xfId="0" applyFont="1" applyFill="1"/>
    <xf numFmtId="0" fontId="4" fillId="2" borderId="1" xfId="0" applyFont="1" applyFill="1" applyBorder="1" applyAlignment="1">
      <alignment horizontal="center"/>
    </xf>
    <xf numFmtId="0" fontId="2" fillId="0" borderId="0" xfId="0" applyFont="1"/>
    <xf numFmtId="0" fontId="8" fillId="0" borderId="0" xfId="0" applyFont="1"/>
    <xf numFmtId="0" fontId="4" fillId="0" borderId="1" xfId="0" applyFont="1" applyBorder="1" applyAlignment="1">
      <alignment horizontal="right"/>
    </xf>
    <xf numFmtId="0" fontId="2" fillId="0" borderId="1" xfId="0" applyFont="1" applyBorder="1"/>
    <xf numFmtId="0" fontId="0" fillId="0" borderId="1" xfId="0" applyBorder="1"/>
    <xf numFmtId="0" fontId="8" fillId="2" borderId="0" xfId="0" applyFont="1" applyFill="1" applyAlignment="1">
      <alignment horizontal="center"/>
    </xf>
    <xf numFmtId="0" fontId="10" fillId="2" borderId="0" xfId="0" applyFont="1" applyFill="1"/>
    <xf numFmtId="0" fontId="11" fillId="2" borderId="0" xfId="0" applyFont="1" applyFill="1"/>
    <xf numFmtId="0" fontId="9" fillId="3" borderId="0" xfId="0" applyFont="1" applyFill="1" applyAlignment="1">
      <alignment wrapText="1"/>
    </xf>
    <xf numFmtId="0" fontId="12" fillId="3" borderId="0" xfId="0" applyFont="1" applyFill="1" applyAlignment="1">
      <alignment horizontal="center"/>
    </xf>
    <xf numFmtId="0" fontId="4" fillId="2" borderId="0" xfId="0" applyFont="1" applyFill="1" applyAlignment="1">
      <alignment wrapText="1"/>
    </xf>
    <xf numFmtId="0" fontId="4" fillId="2" borderId="0" xfId="0" applyFont="1" applyFill="1" applyAlignment="1">
      <alignment wrapText="1"/>
      <extLst>
        <ext xmlns:xfpb="http://schemas.microsoft.com/office/spreadsheetml/2022/featurepropertybag" uri="{C7286773-470A-42A8-94C5-96B5CB345126}">
          <xfpb:xfComplement i="0"/>
        </ext>
      </extLst>
    </xf>
    <xf numFmtId="0" fontId="13" fillId="2" borderId="0" xfId="0" applyFont="1" applyFill="1"/>
    <xf numFmtId="14" fontId="2" fillId="2" borderId="0" xfId="0" applyNumberFormat="1" applyFont="1" applyFill="1"/>
    <xf numFmtId="0" fontId="4" fillId="0" borderId="0" xfId="0" applyFont="1" applyAlignment="1">
      <alignment wrapText="1"/>
    </xf>
    <xf numFmtId="0" fontId="4" fillId="0" borderId="0" xfId="0" applyFont="1" applyAlignment="1">
      <alignment wrapText="1"/>
      <extLst>
        <ext xmlns:xfpb="http://schemas.microsoft.com/office/spreadsheetml/2022/featurepropertybag" uri="{C7286773-470A-42A8-94C5-96B5CB345126}">
          <xfpb:xfComplement i="0"/>
        </ext>
      </extLst>
    </xf>
    <xf numFmtId="10" fontId="2" fillId="2" borderId="0" xfId="0" applyNumberFormat="1" applyFont="1" applyFill="1"/>
    <xf numFmtId="0" fontId="2" fillId="0" borderId="0" xfId="0" pivotButton="1" applyFont="1"/>
    <xf numFmtId="0" fontId="2" fillId="0" borderId="0" xfId="0" applyFont="1" applyAlignment="1">
      <alignment horizontal="left"/>
    </xf>
    <xf numFmtId="0" fontId="4" fillId="4" borderId="0" xfId="0" applyFont="1" applyFill="1" applyAlignment="1">
      <alignment horizontal="right"/>
    </xf>
    <xf numFmtId="0" fontId="2" fillId="4" borderId="0" xfId="0" applyFont="1" applyFill="1" applyAlignment="1">
      <alignment horizontal="center"/>
    </xf>
    <xf numFmtId="0" fontId="15" fillId="4" borderId="0" xfId="0" applyFont="1" applyFill="1" applyAlignment="1">
      <alignment horizontal="left"/>
    </xf>
    <xf numFmtId="0" fontId="2" fillId="0" borderId="0" xfId="0" applyFont="1" applyAlignment="1">
      <alignment wrapText="1"/>
    </xf>
    <xf numFmtId="0" fontId="14" fillId="4" borderId="0" xfId="0" applyFont="1" applyFill="1"/>
    <xf numFmtId="0" fontId="4" fillId="4" borderId="0" xfId="0" applyFont="1" applyFill="1"/>
    <xf numFmtId="0" fontId="2" fillId="4" borderId="0" xfId="0" applyFont="1" applyFill="1"/>
    <xf numFmtId="0" fontId="0" fillId="2" borderId="0" xfId="0" applyFill="1"/>
    <xf numFmtId="0" fontId="7" fillId="2" borderId="0" xfId="0" applyFont="1" applyFill="1" applyAlignment="1">
      <alignment wrapText="1"/>
    </xf>
    <xf numFmtId="0" fontId="2" fillId="2" borderId="0" xfId="0" applyFont="1" applyFill="1" applyAlignment="1">
      <alignment horizontal="left"/>
    </xf>
    <xf numFmtId="0" fontId="18" fillId="2" borderId="0" xfId="0" applyFont="1" applyFill="1" applyAlignment="1">
      <alignment horizontal="left"/>
    </xf>
    <xf numFmtId="0" fontId="4" fillId="2" borderId="3" xfId="0" applyFont="1" applyFill="1" applyBorder="1" applyAlignment="1">
      <alignment wrapText="1"/>
    </xf>
    <xf numFmtId="0" fontId="7" fillId="2" borderId="3" xfId="0" applyFont="1" applyFill="1" applyBorder="1" applyAlignment="1">
      <alignment wrapText="1"/>
    </xf>
    <xf numFmtId="0" fontId="2" fillId="2" borderId="3" xfId="0" applyFont="1" applyFill="1" applyBorder="1"/>
    <xf numFmtId="0" fontId="0" fillId="2" borderId="3" xfId="0" applyFill="1" applyBorder="1"/>
    <xf numFmtId="0" fontId="17" fillId="2" borderId="3" xfId="1" applyFill="1" applyBorder="1" applyAlignment="1">
      <alignment horizontal="left"/>
    </xf>
    <xf numFmtId="0" fontId="2" fillId="2" borderId="4" xfId="0" applyFont="1" applyFill="1" applyBorder="1"/>
    <xf numFmtId="0" fontId="17" fillId="2" borderId="4" xfId="1" applyFill="1" applyBorder="1" applyAlignment="1">
      <alignment horizontal="left"/>
    </xf>
    <xf numFmtId="0" fontId="8" fillId="2" borderId="4" xfId="0" applyFont="1" applyFill="1" applyBorder="1" applyAlignment="1">
      <alignment horizontal="center" vertical="center"/>
    </xf>
    <xf numFmtId="0" fontId="2" fillId="2" borderId="0" xfId="0" applyFont="1" applyFill="1" applyAlignment="1">
      <alignment horizontal="center" vertical="center"/>
    </xf>
    <xf numFmtId="0" fontId="18" fillId="2" borderId="4" xfId="0" applyFont="1" applyFill="1" applyBorder="1" applyAlignment="1">
      <alignment horizontal="center" vertical="center"/>
    </xf>
    <xf numFmtId="0" fontId="20" fillId="2" borderId="4" xfId="1" applyFont="1" applyFill="1" applyBorder="1" applyAlignment="1">
      <alignment horizontal="center" vertical="center" wrapText="1"/>
    </xf>
    <xf numFmtId="0" fontId="22" fillId="3" borderId="4" xfId="0" applyFont="1" applyFill="1" applyBorder="1" applyAlignment="1">
      <alignment horizontal="center" vertical="center"/>
    </xf>
    <xf numFmtId="0" fontId="23" fillId="4" borderId="0" xfId="0" applyFont="1" applyFill="1"/>
    <xf numFmtId="0" fontId="18" fillId="5" borderId="4" xfId="0" applyFont="1" applyFill="1" applyBorder="1" applyAlignment="1">
      <alignment horizontal="center" vertical="center"/>
    </xf>
    <xf numFmtId="0" fontId="22" fillId="5" borderId="4" xfId="0" applyFont="1" applyFill="1" applyBorder="1" applyAlignment="1">
      <alignment horizontal="center" vertical="center"/>
    </xf>
    <xf numFmtId="0" fontId="20" fillId="5" borderId="4" xfId="1" applyFont="1" applyFill="1" applyBorder="1" applyAlignment="1">
      <alignment horizontal="center" vertical="center" wrapText="1"/>
    </xf>
    <xf numFmtId="0" fontId="22" fillId="6" borderId="4" xfId="0" applyFont="1" applyFill="1" applyBorder="1" applyAlignment="1">
      <alignment horizontal="center" vertical="center"/>
    </xf>
    <xf numFmtId="0" fontId="4" fillId="6" borderId="4" xfId="0" applyFont="1" applyFill="1" applyBorder="1"/>
    <xf numFmtId="0" fontId="8" fillId="2" borderId="0" xfId="0" applyFont="1" applyFill="1" applyAlignment="1">
      <alignment horizontal="center" vertical="center"/>
    </xf>
    <xf numFmtId="0" fontId="2" fillId="2" borderId="4" xfId="0" applyFont="1" applyFill="1" applyBorder="1" applyAlignment="1">
      <alignment wrapText="1"/>
    </xf>
    <xf numFmtId="0" fontId="13" fillId="2" borderId="4" xfId="0" applyFont="1" applyFill="1" applyBorder="1"/>
    <xf numFmtId="0" fontId="17" fillId="2" borderId="4" xfId="1" applyFill="1" applyBorder="1" applyAlignment="1">
      <alignment horizontal="left" vertical="center"/>
    </xf>
    <xf numFmtId="0" fontId="17" fillId="2" borderId="0" xfId="1" applyFill="1" applyBorder="1" applyAlignment="1">
      <alignment horizontal="left"/>
    </xf>
    <xf numFmtId="0" fontId="17" fillId="2" borderId="3" xfId="1" applyFill="1" applyBorder="1" applyAlignment="1">
      <alignment wrapText="1"/>
    </xf>
    <xf numFmtId="0" fontId="21" fillId="2" borderId="0" xfId="1" applyFont="1" applyFill="1" applyAlignment="1">
      <alignment horizontal="center"/>
    </xf>
    <xf numFmtId="0" fontId="1" fillId="2" borderId="0" xfId="0" applyFont="1" applyFill="1"/>
    <xf numFmtId="0" fontId="3" fillId="0" borderId="0" xfId="0" applyFont="1" applyAlignment="1">
      <alignment horizontal="center" vertical="center" wrapText="1"/>
    </xf>
    <xf numFmtId="0" fontId="7" fillId="2" borderId="0" xfId="0" applyFont="1" applyFill="1" applyAlignment="1">
      <alignment horizontal="center" wrapText="1"/>
    </xf>
    <xf numFmtId="0" fontId="19" fillId="2" borderId="0" xfId="0" applyFont="1" applyFill="1" applyAlignment="1">
      <alignment horizontal="center"/>
    </xf>
    <xf numFmtId="0" fontId="2" fillId="2" borderId="0" xfId="0" applyFont="1" applyFill="1" applyAlignment="1">
      <alignment horizontal="left" wrapText="1"/>
    </xf>
    <xf numFmtId="0" fontId="2" fillId="2" borderId="1" xfId="0" applyFont="1" applyFill="1" applyBorder="1" applyAlignment="1">
      <alignment horizontal="center"/>
    </xf>
    <xf numFmtId="0" fontId="1" fillId="2" borderId="0" xfId="0" applyFont="1" applyFill="1" applyAlignment="1">
      <alignment horizontal="center"/>
    </xf>
    <xf numFmtId="0" fontId="2" fillId="2" borderId="2" xfId="0" applyFont="1" applyFill="1" applyBorder="1" applyAlignment="1">
      <alignment horizontal="center"/>
    </xf>
    <xf numFmtId="0" fontId="4" fillId="2" borderId="2" xfId="0" applyFont="1" applyFill="1" applyBorder="1" applyAlignment="1">
      <alignment horizontal="right"/>
    </xf>
  </cellXfs>
  <cellStyles count="2">
    <cellStyle name="Hipervínculo" xfId="1" builtinId="8"/>
    <cellStyle name="Normal" xfId="0" builtinId="0"/>
  </cellStyles>
  <dxfs count="1057">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ill>
        <patternFill>
          <bgColor theme="9" tint="0.39994506668294322"/>
        </patternFill>
      </fill>
    </dxf>
    <dxf>
      <fill>
        <patternFill>
          <bgColor theme="8" tint="0.59996337778862885"/>
        </patternFill>
      </fill>
    </dxf>
    <dxf>
      <fill>
        <patternFill>
          <bgColor rgb="FFC00000"/>
        </patternFill>
      </fill>
    </dxf>
    <dxf>
      <fill>
        <patternFill>
          <bgColor theme="5" tint="0.39994506668294322"/>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ill>
        <patternFill>
          <bgColor theme="5" tint="0.39994506668294322"/>
        </patternFill>
      </fill>
    </dxf>
    <dxf>
      <fill>
        <patternFill>
          <bgColor rgb="FFC00000"/>
        </patternFill>
      </fill>
    </dxf>
    <dxf>
      <fill>
        <patternFill>
          <bgColor theme="9" tint="0.39994506668294322"/>
        </patternFill>
      </fill>
    </dxf>
    <dxf>
      <fill>
        <patternFill>
          <bgColor theme="8" tint="0.59996337778862885"/>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ill>
        <patternFill>
          <bgColor theme="9" tint="0.39994506668294322"/>
        </patternFill>
      </fill>
    </dxf>
    <dxf>
      <fill>
        <patternFill>
          <bgColor theme="8" tint="0.59996337778862885"/>
        </patternFill>
      </fill>
    </dxf>
    <dxf>
      <fill>
        <patternFill>
          <bgColor rgb="FFC00000"/>
        </patternFill>
      </fill>
    </dxf>
    <dxf>
      <fill>
        <patternFill>
          <bgColor theme="5" tint="0.39994506668294322"/>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ill>
        <patternFill>
          <bgColor theme="5" tint="0.39994506668294322"/>
        </patternFill>
      </fill>
    </dxf>
    <dxf>
      <fill>
        <patternFill>
          <bgColor rgb="FFC00000"/>
        </patternFill>
      </fill>
    </dxf>
    <dxf>
      <fill>
        <patternFill>
          <bgColor theme="8" tint="0.59996337778862885"/>
        </patternFill>
      </fill>
    </dxf>
    <dxf>
      <fill>
        <patternFill>
          <bgColor theme="9" tint="0.39994506668294322"/>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ill>
        <patternFill>
          <bgColor theme="9" tint="0.39994506668294322"/>
        </patternFill>
      </fill>
    </dxf>
    <dxf>
      <fill>
        <patternFill>
          <bgColor theme="8" tint="0.59996337778862885"/>
        </patternFill>
      </fill>
    </dxf>
    <dxf>
      <fill>
        <patternFill>
          <bgColor rgb="FFC00000"/>
        </patternFill>
      </fill>
    </dxf>
    <dxf>
      <fill>
        <patternFill>
          <bgColor theme="5" tint="0.39994506668294322"/>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ill>
        <patternFill>
          <bgColor theme="5" tint="0.39994506668294322"/>
        </patternFill>
      </fill>
    </dxf>
    <dxf>
      <fill>
        <patternFill>
          <bgColor rgb="FFC00000"/>
        </patternFill>
      </fill>
    </dxf>
    <dxf>
      <fill>
        <patternFill>
          <bgColor theme="8" tint="0.59996337778862885"/>
        </patternFill>
      </fill>
    </dxf>
    <dxf>
      <fill>
        <patternFill>
          <bgColor theme="9" tint="0.39994506668294322"/>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ill>
        <patternFill>
          <bgColor theme="9" tint="0.39994506668294322"/>
        </patternFill>
      </fill>
    </dxf>
    <dxf>
      <fill>
        <patternFill>
          <bgColor theme="8" tint="0.59996337778862885"/>
        </patternFill>
      </fill>
    </dxf>
    <dxf>
      <fill>
        <patternFill>
          <bgColor rgb="FFC00000"/>
        </patternFill>
      </fill>
    </dxf>
    <dxf>
      <fill>
        <patternFill>
          <bgColor theme="5" tint="0.39994506668294322"/>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ill>
        <patternFill>
          <bgColor theme="9" tint="0.39994506668294322"/>
        </patternFill>
      </fill>
    </dxf>
    <dxf>
      <fill>
        <patternFill>
          <bgColor theme="8" tint="0.59996337778862885"/>
        </patternFill>
      </fill>
    </dxf>
    <dxf>
      <fill>
        <patternFill>
          <bgColor rgb="FFC00000"/>
        </patternFill>
      </fill>
    </dxf>
    <dxf>
      <fill>
        <patternFill>
          <bgColor theme="5" tint="0.39994506668294322"/>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theme="9" tint="0.39994506668294322"/>
        </patternFill>
      </fill>
    </dxf>
    <dxf>
      <fill>
        <patternFill>
          <bgColor theme="8" tint="0.59996337778862885"/>
        </patternFill>
      </fill>
    </dxf>
    <dxf>
      <fill>
        <patternFill>
          <bgColor rgb="FFC00000"/>
        </patternFill>
      </fill>
    </dxf>
    <dxf>
      <fill>
        <patternFill>
          <bgColor theme="5" tint="0.39994506668294322"/>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ill>
        <patternFill>
          <bgColor theme="5" tint="0.39994506668294322"/>
        </patternFill>
      </fill>
    </dxf>
    <dxf>
      <fill>
        <patternFill>
          <bgColor rgb="FFC00000"/>
        </patternFill>
      </fill>
    </dxf>
    <dxf>
      <fill>
        <patternFill>
          <bgColor theme="8" tint="0.59996337778862885"/>
        </patternFill>
      </fill>
    </dxf>
    <dxf>
      <fill>
        <patternFill>
          <bgColor theme="9" tint="0.39994506668294322"/>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ill>
        <patternFill>
          <bgColor theme="9" tint="0.39994506668294322"/>
        </patternFill>
      </fill>
    </dxf>
    <dxf>
      <fill>
        <patternFill>
          <bgColor theme="8" tint="0.59996337778862885"/>
        </patternFill>
      </fill>
    </dxf>
    <dxf>
      <fill>
        <patternFill>
          <bgColor rgb="FFC00000"/>
        </patternFill>
      </fill>
    </dxf>
    <dxf>
      <fill>
        <patternFill>
          <bgColor theme="5" tint="0.39994506668294322"/>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ill>
        <patternFill>
          <bgColor theme="5" tint="0.39994506668294322"/>
        </patternFill>
      </fill>
    </dxf>
    <dxf>
      <fill>
        <patternFill>
          <bgColor rgb="FFC00000"/>
        </patternFill>
      </fill>
    </dxf>
    <dxf>
      <fill>
        <patternFill>
          <bgColor theme="8" tint="0.59996337778862885"/>
        </patternFill>
      </fill>
    </dxf>
    <dxf>
      <fill>
        <patternFill>
          <bgColor theme="9" tint="0.39994506668294322"/>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ill>
        <patternFill>
          <bgColor theme="5" tint="0.39994506668294322"/>
        </patternFill>
      </fill>
    </dxf>
    <dxf>
      <fill>
        <patternFill>
          <bgColor rgb="FFC00000"/>
        </patternFill>
      </fill>
    </dxf>
    <dxf>
      <fill>
        <patternFill>
          <bgColor theme="8" tint="0.59996337778862885"/>
        </patternFill>
      </fill>
    </dxf>
    <dxf>
      <fill>
        <patternFill>
          <bgColor theme="9" tint="0.39994506668294322"/>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ill>
        <patternFill>
          <bgColor theme="5" tint="0.39994506668294322"/>
        </patternFill>
      </fill>
    </dxf>
    <dxf>
      <fill>
        <patternFill>
          <bgColor rgb="FFC00000"/>
        </patternFill>
      </fill>
    </dxf>
    <dxf>
      <fill>
        <patternFill>
          <bgColor theme="9" tint="0.39994506668294322"/>
        </patternFill>
      </fill>
    </dxf>
    <dxf>
      <fill>
        <patternFill>
          <bgColor theme="8" tint="0.59996337778862885"/>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ill>
        <patternFill>
          <bgColor theme="5" tint="0.39994506668294322"/>
        </patternFill>
      </fill>
    </dxf>
    <dxf>
      <fill>
        <patternFill>
          <bgColor theme="9" tint="0.39994506668294322"/>
        </patternFill>
      </fill>
    </dxf>
    <dxf>
      <fill>
        <patternFill>
          <bgColor theme="8" tint="0.59996337778862885"/>
        </patternFill>
      </fill>
    </dxf>
    <dxf>
      <fill>
        <patternFill>
          <bgColor rgb="FFC00000"/>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ill>
        <patternFill>
          <bgColor theme="5" tint="0.39994506668294322"/>
        </patternFill>
      </fill>
    </dxf>
    <dxf>
      <fill>
        <patternFill>
          <bgColor rgb="FFC00000"/>
        </patternFill>
      </fill>
    </dxf>
    <dxf>
      <fill>
        <patternFill>
          <bgColor theme="9" tint="0.39994506668294322"/>
        </patternFill>
      </fill>
    </dxf>
    <dxf>
      <fill>
        <patternFill>
          <bgColor theme="8" tint="0.59996337778862885"/>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ill>
        <patternFill>
          <bgColor theme="5" tint="0.39994506668294322"/>
        </patternFill>
      </fill>
    </dxf>
    <dxf>
      <fill>
        <patternFill>
          <bgColor rgb="FFC00000"/>
        </patternFill>
      </fill>
    </dxf>
    <dxf>
      <fill>
        <patternFill>
          <bgColor theme="9" tint="0.39994506668294322"/>
        </patternFill>
      </fill>
    </dxf>
    <dxf>
      <fill>
        <patternFill>
          <bgColor theme="8" tint="0.59996337778862885"/>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ill>
        <patternFill>
          <bgColor theme="5" tint="0.39994506668294322"/>
        </patternFill>
      </fill>
    </dxf>
    <dxf>
      <fill>
        <patternFill>
          <bgColor rgb="FFC00000"/>
        </patternFill>
      </fill>
    </dxf>
    <dxf>
      <fill>
        <patternFill>
          <bgColor theme="8" tint="0.59996337778862885"/>
        </patternFill>
      </fill>
    </dxf>
    <dxf>
      <fill>
        <patternFill>
          <bgColor theme="9" tint="0.39994506668294322"/>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ill>
        <patternFill>
          <bgColor theme="5" tint="0.39994506668294322"/>
        </patternFill>
      </fill>
    </dxf>
    <dxf>
      <fill>
        <patternFill>
          <bgColor rgb="FFC00000"/>
        </patternFill>
      </fill>
    </dxf>
    <dxf>
      <fill>
        <patternFill>
          <bgColor theme="8" tint="0.59996337778862885"/>
        </patternFill>
      </fill>
    </dxf>
    <dxf>
      <fill>
        <patternFill>
          <bgColor theme="9" tint="0.39994506668294322"/>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ill>
        <patternFill>
          <bgColor theme="9" tint="0.39994506668294322"/>
        </patternFill>
      </fill>
    </dxf>
    <dxf>
      <fill>
        <patternFill>
          <bgColor theme="8" tint="0.59996337778862885"/>
        </patternFill>
      </fill>
    </dxf>
    <dxf>
      <fill>
        <patternFill>
          <bgColor rgb="FFC00000"/>
        </patternFill>
      </fill>
    </dxf>
    <dxf>
      <fill>
        <patternFill>
          <bgColor theme="5" tint="0.39994506668294322"/>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ill>
        <patternFill>
          <bgColor theme="8" tint="0.59996337778862885"/>
        </patternFill>
      </fill>
    </dxf>
    <dxf>
      <fill>
        <patternFill>
          <bgColor rgb="FFC00000"/>
        </patternFill>
      </fill>
    </dxf>
    <dxf>
      <fill>
        <patternFill>
          <bgColor theme="5" tint="0.39994506668294322"/>
        </patternFill>
      </fill>
    </dxf>
    <dxf>
      <fill>
        <patternFill>
          <bgColor theme="9" tint="0.39994506668294322"/>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ill>
        <patternFill>
          <bgColor theme="5" tint="0.39994506668294322"/>
        </patternFill>
      </fill>
    </dxf>
    <dxf>
      <fill>
        <patternFill>
          <bgColor rgb="FFC00000"/>
        </patternFill>
      </fill>
    </dxf>
    <dxf>
      <fill>
        <patternFill>
          <bgColor theme="8" tint="0.59996337778862885"/>
        </patternFill>
      </fill>
    </dxf>
    <dxf>
      <fill>
        <patternFill>
          <bgColor theme="9" tint="0.39994506668294322"/>
        </patternFill>
      </fill>
    </dxf>
    <dxf>
      <font>
        <color rgb="FF9C0006"/>
      </font>
      <fill>
        <patternFill>
          <bgColor rgb="FFFFC7CE"/>
        </patternFill>
      </fill>
    </dxf>
    <dxf>
      <font>
        <color rgb="FF006100"/>
      </font>
      <fill>
        <patternFill>
          <bgColor rgb="FFC6EFCE"/>
        </patternFill>
      </fill>
    </dxf>
    <dxf>
      <font>
        <strike val="0"/>
        <outline val="0"/>
        <shadow val="0"/>
        <u val="none"/>
        <vertAlign val="baseline"/>
        <name val="Aptos"/>
        <family val="2"/>
        <scheme val="none"/>
      </font>
      <fill>
        <patternFill patternType="solid">
          <fgColor indexed="64"/>
          <bgColor theme="0"/>
        </patternFill>
      </fill>
    </dxf>
    <dxf>
      <font>
        <strike val="0"/>
        <outline val="0"/>
        <shadow val="0"/>
        <u val="none"/>
        <vertAlign val="baseline"/>
        <name val="Aptos"/>
        <family val="2"/>
        <scheme val="none"/>
      </font>
      <fill>
        <patternFill patternType="solid">
          <fgColor indexed="64"/>
          <bgColor theme="0"/>
        </patternFill>
      </fill>
    </dxf>
    <dxf>
      <font>
        <strike val="0"/>
        <outline val="0"/>
        <shadow val="0"/>
        <u val="none"/>
        <vertAlign val="baseline"/>
        <name val="Aptos"/>
        <family val="2"/>
        <scheme val="none"/>
      </font>
      <fill>
        <patternFill patternType="solid">
          <fgColor indexed="64"/>
          <bgColor theme="0"/>
        </patternFill>
      </fill>
    </dxf>
    <dxf>
      <font>
        <strike val="0"/>
        <outline val="0"/>
        <shadow val="0"/>
        <u val="none"/>
        <vertAlign val="baseline"/>
        <name val="Aptos"/>
        <family val="2"/>
        <scheme val="none"/>
      </font>
      <numFmt numFmtId="19" formatCode="dd/mm/yyyy"/>
      <fill>
        <patternFill patternType="solid">
          <fgColor indexed="64"/>
          <bgColor theme="0"/>
        </patternFill>
      </fill>
    </dxf>
    <dxf>
      <font>
        <strike val="0"/>
        <outline val="0"/>
        <shadow val="0"/>
        <u val="none"/>
        <vertAlign val="baseline"/>
        <name val="Aptos"/>
        <family val="2"/>
        <scheme val="none"/>
      </font>
      <fill>
        <patternFill patternType="solid">
          <fgColor indexed="64"/>
          <bgColor theme="0"/>
        </patternFill>
      </fill>
    </dxf>
    <dxf>
      <font>
        <b val="0"/>
        <i val="0"/>
        <strike val="0"/>
        <condense val="0"/>
        <extend val="0"/>
        <outline val="0"/>
        <shadow val="0"/>
        <u val="none"/>
        <vertAlign val="baseline"/>
        <sz val="11"/>
        <color theme="1"/>
        <name val="Aptos"/>
        <family val="2"/>
        <scheme val="none"/>
      </font>
      <fill>
        <patternFill patternType="solid">
          <fgColor indexed="64"/>
          <bgColor theme="0"/>
        </patternFill>
      </fill>
    </dxf>
    <dxf>
      <font>
        <strike val="0"/>
        <outline val="0"/>
        <shadow val="0"/>
        <u val="none"/>
        <vertAlign val="baseline"/>
        <name val="Aptos"/>
        <family val="2"/>
        <scheme val="none"/>
      </font>
      <fill>
        <patternFill patternType="solid">
          <fgColor indexed="64"/>
          <bgColor theme="0"/>
        </patternFill>
      </fill>
    </dxf>
    <dxf>
      <font>
        <strike val="0"/>
        <outline val="0"/>
        <shadow val="0"/>
        <u val="none"/>
        <vertAlign val="baseline"/>
        <name val="Aptos"/>
        <family val="2"/>
        <scheme val="none"/>
      </font>
      <fill>
        <patternFill patternType="solid">
          <fgColor indexed="64"/>
          <bgColor theme="0"/>
        </patternFill>
      </fill>
      <alignment horizontal="center" vertical="bottom" textRotation="0" wrapText="0" indent="0" justifyLastLine="0" shrinkToFit="0" readingOrder="0"/>
    </dxf>
    <dxf>
      <font>
        <b/>
        <i val="0"/>
        <strike val="0"/>
        <condense val="0"/>
        <extend val="0"/>
        <outline val="0"/>
        <shadow val="0"/>
        <u val="none"/>
        <vertAlign val="baseline"/>
        <sz val="11"/>
        <color theme="1"/>
        <name val="Aptos"/>
        <family val="2"/>
        <scheme val="none"/>
      </font>
      <alignment horizontal="general" vertical="bottom" textRotation="0" wrapText="1" indent="0" justifyLastLine="0" shrinkToFit="0" readingOrder="0"/>
      <extLst>
        <ext xmlns:xfpb="http://schemas.microsoft.com/office/spreadsheetml/2022/featurepropertybag" uri="{0417FA29-78FA-4A13-93AC-8FF0FAFDF519}">
          <xfpb:DXFComplement i="0"/>
        </ext>
      </extLst>
    </dxf>
    <dxf>
      <font>
        <strike val="0"/>
        <outline val="0"/>
        <shadow val="0"/>
        <u val="none"/>
        <vertAlign val="baseline"/>
        <name val="Aptos"/>
        <family val="2"/>
        <scheme val="none"/>
      </font>
      <fill>
        <patternFill patternType="solid">
          <fgColor indexed="64"/>
          <bgColor theme="0"/>
        </patternFill>
      </fill>
      <alignment horizontal="general" vertical="bottom" textRotation="0" wrapText="1" indent="0" justifyLastLine="0" shrinkToFit="0" readingOrder="0"/>
    </dxf>
    <dxf>
      <font>
        <b/>
        <strike val="0"/>
        <outline val="0"/>
        <shadow val="0"/>
        <u val="none"/>
        <vertAlign val="baseline"/>
        <name val="Aptos"/>
        <family val="2"/>
        <scheme val="none"/>
      </font>
      <fill>
        <patternFill patternType="solid">
          <fgColor indexed="64"/>
          <bgColor theme="0"/>
        </patternFill>
      </fill>
    </dxf>
    <dxf>
      <font>
        <strike val="0"/>
        <outline val="0"/>
        <shadow val="0"/>
        <u val="none"/>
        <vertAlign val="baseline"/>
        <name val="Aptos"/>
        <family val="2"/>
        <scheme val="none"/>
      </font>
      <fill>
        <patternFill patternType="solid">
          <fgColor rgb="FF000000"/>
          <bgColor rgb="FFFFFFFF"/>
        </patternFill>
      </fill>
    </dxf>
    <dxf>
      <font>
        <b/>
        <i val="0"/>
        <strike val="0"/>
        <condense val="0"/>
        <extend val="0"/>
        <outline val="0"/>
        <shadow val="0"/>
        <u val="none"/>
        <vertAlign val="baseline"/>
        <sz val="11"/>
        <color rgb="FFA31712"/>
        <name val="Aptos"/>
        <family val="2"/>
        <scheme val="none"/>
      </font>
      <fill>
        <patternFill patternType="solid">
          <fgColor indexed="64"/>
          <bgColor theme="0"/>
        </patternFill>
      </fill>
      <alignment horizontal="center" vertical="bottom" textRotation="0" wrapText="0" indent="0" justifyLastLine="0" shrinkToFit="0" readingOrder="0"/>
    </dxf>
    <dxf>
      <font>
        <strike val="0"/>
        <outline val="0"/>
        <shadow val="0"/>
        <u val="none"/>
        <vertAlign val="baseline"/>
        <name val="Aptos"/>
        <family val="2"/>
        <scheme val="none"/>
      </font>
      <fill>
        <patternFill patternType="solid">
          <fgColor indexed="64"/>
          <bgColor theme="0"/>
        </patternFill>
      </fill>
    </dxf>
    <dxf>
      <font>
        <strike val="0"/>
        <outline val="0"/>
        <shadow val="0"/>
        <u val="none"/>
        <vertAlign val="baseline"/>
        <name val="Aptos"/>
        <family val="2"/>
        <scheme val="none"/>
      </font>
      <fill>
        <patternFill patternType="solid">
          <fgColor indexed="64"/>
          <bgColor theme="0"/>
        </patternFill>
      </fill>
    </dxf>
    <dxf>
      <font>
        <strike val="0"/>
        <outline val="0"/>
        <shadow val="0"/>
        <u val="none"/>
        <vertAlign val="baseline"/>
        <name val="Aptos"/>
        <family val="2"/>
        <scheme val="none"/>
      </font>
      <fill>
        <patternFill patternType="solid">
          <fgColor indexed="64"/>
          <bgColor theme="0"/>
        </patternFill>
      </fill>
    </dxf>
    <dxf>
      <font>
        <strike val="0"/>
        <outline val="0"/>
        <shadow val="0"/>
        <u val="none"/>
        <vertAlign val="baseline"/>
        <name val="Aptos"/>
        <family val="2"/>
        <scheme val="none"/>
      </font>
      <numFmt numFmtId="19" formatCode="dd/mm/yyyy"/>
      <fill>
        <patternFill patternType="solid">
          <fgColor indexed="64"/>
          <bgColor theme="0"/>
        </patternFill>
      </fill>
    </dxf>
    <dxf>
      <font>
        <strike val="0"/>
        <outline val="0"/>
        <shadow val="0"/>
        <u val="none"/>
        <vertAlign val="baseline"/>
        <name val="Aptos"/>
        <family val="2"/>
        <scheme val="none"/>
      </font>
      <fill>
        <patternFill patternType="solid">
          <fgColor indexed="64"/>
          <bgColor theme="0"/>
        </patternFill>
      </fill>
    </dxf>
    <dxf>
      <font>
        <b val="0"/>
        <i val="0"/>
        <strike val="0"/>
        <condense val="0"/>
        <extend val="0"/>
        <outline val="0"/>
        <shadow val="0"/>
        <u val="none"/>
        <vertAlign val="baseline"/>
        <sz val="11"/>
        <color theme="1"/>
        <name val="Aptos"/>
        <family val="2"/>
        <scheme val="none"/>
      </font>
      <fill>
        <patternFill patternType="solid">
          <fgColor indexed="64"/>
          <bgColor theme="0"/>
        </patternFill>
      </fill>
    </dxf>
    <dxf>
      <font>
        <strike val="0"/>
        <outline val="0"/>
        <shadow val="0"/>
        <u val="none"/>
        <vertAlign val="baseline"/>
        <name val="Aptos"/>
        <family val="2"/>
        <scheme val="none"/>
      </font>
      <fill>
        <patternFill patternType="solid">
          <fgColor indexed="64"/>
          <bgColor theme="0"/>
        </patternFill>
      </fill>
    </dxf>
    <dxf>
      <font>
        <strike val="0"/>
        <outline val="0"/>
        <shadow val="0"/>
        <u val="none"/>
        <vertAlign val="baseline"/>
        <name val="Aptos"/>
        <family val="2"/>
        <scheme val="none"/>
      </font>
      <fill>
        <patternFill patternType="solid">
          <fgColor indexed="64"/>
          <bgColor theme="0"/>
        </patternFill>
      </fill>
      <alignment horizontal="center" vertical="bottom" textRotation="0" wrapText="0" indent="0" justifyLastLine="0" shrinkToFit="0" readingOrder="0"/>
    </dxf>
    <dxf>
      <font>
        <b/>
        <i val="0"/>
        <strike val="0"/>
        <condense val="0"/>
        <extend val="0"/>
        <outline val="0"/>
        <shadow val="0"/>
        <u val="none"/>
        <vertAlign val="baseline"/>
        <sz val="11"/>
        <color theme="1"/>
        <name val="Aptos"/>
        <family val="2"/>
        <scheme val="none"/>
      </font>
      <alignment horizontal="general" vertical="bottom" textRotation="0" wrapText="1" indent="0" justifyLastLine="0" shrinkToFit="0" readingOrder="0"/>
      <extLst>
        <ext xmlns:xfpb="http://schemas.microsoft.com/office/spreadsheetml/2022/featurepropertybag" uri="{0417FA29-78FA-4A13-93AC-8FF0FAFDF519}">
          <xfpb:DXFComplement i="0"/>
        </ext>
      </extLst>
    </dxf>
    <dxf>
      <font>
        <strike val="0"/>
        <outline val="0"/>
        <shadow val="0"/>
        <u val="none"/>
        <vertAlign val="baseline"/>
        <name val="Aptos"/>
        <family val="2"/>
        <scheme val="none"/>
      </font>
      <fill>
        <patternFill patternType="solid">
          <fgColor indexed="64"/>
          <bgColor theme="0"/>
        </patternFill>
      </fill>
      <alignment horizontal="general" vertical="bottom" textRotation="0" wrapText="1" indent="0" justifyLastLine="0" shrinkToFit="0" readingOrder="0"/>
    </dxf>
    <dxf>
      <font>
        <b/>
        <strike val="0"/>
        <outline val="0"/>
        <shadow val="0"/>
        <u val="none"/>
        <vertAlign val="baseline"/>
        <name val="Aptos"/>
        <family val="2"/>
        <scheme val="none"/>
      </font>
      <fill>
        <patternFill patternType="solid">
          <fgColor indexed="64"/>
          <bgColor theme="0"/>
        </patternFill>
      </fill>
    </dxf>
    <dxf>
      <font>
        <strike val="0"/>
        <outline val="0"/>
        <shadow val="0"/>
        <u val="none"/>
        <vertAlign val="baseline"/>
        <name val="Aptos"/>
        <family val="2"/>
        <scheme val="none"/>
      </font>
      <fill>
        <patternFill patternType="solid">
          <fgColor rgb="FF000000"/>
          <bgColor rgb="FFFFFFFF"/>
        </patternFill>
      </fill>
    </dxf>
    <dxf>
      <font>
        <b/>
        <i val="0"/>
        <strike val="0"/>
        <condense val="0"/>
        <extend val="0"/>
        <outline val="0"/>
        <shadow val="0"/>
        <u val="none"/>
        <vertAlign val="baseline"/>
        <sz val="11"/>
        <color rgb="FFA31712"/>
        <name val="Aptos"/>
        <family val="2"/>
        <scheme val="none"/>
      </font>
      <fill>
        <patternFill patternType="solid">
          <fgColor indexed="64"/>
          <bgColor theme="0"/>
        </patternFill>
      </fill>
      <alignment horizontal="center" vertical="bottom" textRotation="0" wrapText="0" indent="0" justifyLastLine="0" shrinkToFit="0" readingOrder="0"/>
    </dxf>
    <dxf>
      <font>
        <strike val="0"/>
        <outline val="0"/>
        <shadow val="0"/>
        <u val="none"/>
        <vertAlign val="baseline"/>
        <name val="Aptos"/>
        <family val="2"/>
        <scheme val="none"/>
      </font>
      <fill>
        <patternFill patternType="solid">
          <fgColor indexed="64"/>
          <bgColor theme="0"/>
        </patternFill>
      </fill>
    </dxf>
    <dxf>
      <font>
        <strike val="0"/>
        <outline val="0"/>
        <shadow val="0"/>
        <u val="none"/>
        <vertAlign val="baseline"/>
        <name val="Aptos"/>
        <family val="2"/>
        <scheme val="none"/>
      </font>
      <fill>
        <patternFill patternType="solid">
          <fgColor indexed="64"/>
          <bgColor theme="0"/>
        </patternFill>
      </fill>
    </dxf>
    <dxf>
      <font>
        <strike val="0"/>
        <outline val="0"/>
        <shadow val="0"/>
        <u val="none"/>
        <vertAlign val="baseline"/>
        <name val="Aptos"/>
        <family val="2"/>
        <scheme val="none"/>
      </font>
      <fill>
        <patternFill patternType="solid">
          <fgColor indexed="64"/>
          <bgColor theme="0"/>
        </patternFill>
      </fill>
    </dxf>
    <dxf>
      <font>
        <strike val="0"/>
        <outline val="0"/>
        <shadow val="0"/>
        <u val="none"/>
        <vertAlign val="baseline"/>
        <name val="Aptos"/>
        <family val="2"/>
        <scheme val="none"/>
      </font>
      <numFmt numFmtId="19" formatCode="dd/mm/yyyy"/>
      <fill>
        <patternFill patternType="solid">
          <fgColor indexed="64"/>
          <bgColor theme="0"/>
        </patternFill>
      </fill>
    </dxf>
    <dxf>
      <font>
        <strike val="0"/>
        <outline val="0"/>
        <shadow val="0"/>
        <u val="none"/>
        <vertAlign val="baseline"/>
        <name val="Aptos"/>
        <family val="2"/>
        <scheme val="none"/>
      </font>
      <fill>
        <patternFill patternType="solid">
          <fgColor indexed="64"/>
          <bgColor theme="0"/>
        </patternFill>
      </fill>
    </dxf>
    <dxf>
      <font>
        <b val="0"/>
        <i val="0"/>
        <strike val="0"/>
        <condense val="0"/>
        <extend val="0"/>
        <outline val="0"/>
        <shadow val="0"/>
        <u val="none"/>
        <vertAlign val="baseline"/>
        <sz val="11"/>
        <color theme="1"/>
        <name val="Aptos"/>
        <family val="2"/>
        <scheme val="none"/>
      </font>
      <fill>
        <patternFill patternType="solid">
          <fgColor indexed="64"/>
          <bgColor theme="0"/>
        </patternFill>
      </fill>
    </dxf>
    <dxf>
      <font>
        <strike val="0"/>
        <outline val="0"/>
        <shadow val="0"/>
        <u val="none"/>
        <vertAlign val="baseline"/>
        <name val="Aptos"/>
        <family val="2"/>
        <scheme val="none"/>
      </font>
      <fill>
        <patternFill patternType="solid">
          <fgColor indexed="64"/>
          <bgColor theme="0"/>
        </patternFill>
      </fill>
    </dxf>
    <dxf>
      <font>
        <strike val="0"/>
        <outline val="0"/>
        <shadow val="0"/>
        <u val="none"/>
        <vertAlign val="baseline"/>
        <name val="Aptos"/>
        <family val="2"/>
        <scheme val="none"/>
      </font>
      <fill>
        <patternFill patternType="solid">
          <fgColor indexed="64"/>
          <bgColor theme="0"/>
        </patternFill>
      </fill>
      <alignment horizontal="center" vertical="bottom" textRotation="0" wrapText="0" indent="0" justifyLastLine="0" shrinkToFit="0" readingOrder="0"/>
    </dxf>
    <dxf>
      <font>
        <b/>
        <i val="0"/>
        <strike val="0"/>
        <condense val="0"/>
        <extend val="0"/>
        <outline val="0"/>
        <shadow val="0"/>
        <u val="none"/>
        <vertAlign val="baseline"/>
        <sz val="11"/>
        <color theme="1"/>
        <name val="Aptos"/>
        <family val="2"/>
        <scheme val="none"/>
      </font>
      <alignment horizontal="general" vertical="bottom" textRotation="0" wrapText="1" indent="0" justifyLastLine="0" shrinkToFit="0" readingOrder="0"/>
      <extLst>
        <ext xmlns:xfpb="http://schemas.microsoft.com/office/spreadsheetml/2022/featurepropertybag" uri="{0417FA29-78FA-4A13-93AC-8FF0FAFDF519}">
          <xfpb:DXFComplement i="0"/>
        </ext>
      </extLst>
    </dxf>
    <dxf>
      <font>
        <strike val="0"/>
        <outline val="0"/>
        <shadow val="0"/>
        <u val="none"/>
        <vertAlign val="baseline"/>
        <name val="Aptos"/>
        <family val="2"/>
        <scheme val="none"/>
      </font>
      <fill>
        <patternFill patternType="solid">
          <fgColor indexed="64"/>
          <bgColor theme="0"/>
        </patternFill>
      </fill>
      <alignment horizontal="general" vertical="bottom" textRotation="0" wrapText="1" indent="0" justifyLastLine="0" shrinkToFit="0" readingOrder="0"/>
    </dxf>
    <dxf>
      <font>
        <b/>
        <strike val="0"/>
        <outline val="0"/>
        <shadow val="0"/>
        <u val="none"/>
        <vertAlign val="baseline"/>
        <name val="Aptos"/>
        <family val="2"/>
        <scheme val="none"/>
      </font>
      <fill>
        <patternFill patternType="solid">
          <fgColor indexed="64"/>
          <bgColor theme="0"/>
        </patternFill>
      </fill>
    </dxf>
    <dxf>
      <font>
        <strike val="0"/>
        <outline val="0"/>
        <shadow val="0"/>
        <u val="none"/>
        <vertAlign val="baseline"/>
        <name val="Aptos"/>
        <family val="2"/>
        <scheme val="none"/>
      </font>
      <fill>
        <patternFill patternType="solid">
          <fgColor rgb="FF000000"/>
          <bgColor rgb="FFFFFFFF"/>
        </patternFill>
      </fill>
    </dxf>
    <dxf>
      <font>
        <b/>
        <i val="0"/>
        <strike val="0"/>
        <condense val="0"/>
        <extend val="0"/>
        <outline val="0"/>
        <shadow val="0"/>
        <u val="none"/>
        <vertAlign val="baseline"/>
        <sz val="11"/>
        <color rgb="FFA31712"/>
        <name val="Aptos"/>
        <family val="2"/>
        <scheme val="none"/>
      </font>
      <fill>
        <patternFill patternType="solid">
          <fgColor indexed="64"/>
          <bgColor theme="0"/>
        </patternFill>
      </fill>
      <alignment horizontal="center" vertical="bottom" textRotation="0" wrapText="0" indent="0" justifyLastLine="0" shrinkToFit="0" readingOrder="0"/>
    </dxf>
    <dxf>
      <font>
        <strike val="0"/>
        <outline val="0"/>
        <shadow val="0"/>
        <u val="none"/>
        <vertAlign val="baseline"/>
        <name val="Aptos"/>
        <family val="2"/>
        <scheme val="none"/>
      </font>
      <fill>
        <patternFill patternType="solid">
          <fgColor indexed="64"/>
          <bgColor theme="0"/>
        </patternFill>
      </fill>
    </dxf>
    <dxf>
      <font>
        <strike val="0"/>
        <outline val="0"/>
        <shadow val="0"/>
        <u val="none"/>
        <vertAlign val="baseline"/>
        <name val="Aptos"/>
        <family val="2"/>
        <scheme val="none"/>
      </font>
      <fill>
        <patternFill patternType="solid">
          <fgColor indexed="64"/>
          <bgColor theme="0"/>
        </patternFill>
      </fill>
    </dxf>
    <dxf>
      <font>
        <strike val="0"/>
        <outline val="0"/>
        <shadow val="0"/>
        <u val="none"/>
        <vertAlign val="baseline"/>
        <name val="Aptos"/>
        <family val="2"/>
        <scheme val="none"/>
      </font>
      <fill>
        <patternFill patternType="solid">
          <fgColor indexed="64"/>
          <bgColor theme="0"/>
        </patternFill>
      </fill>
    </dxf>
    <dxf>
      <font>
        <strike val="0"/>
        <outline val="0"/>
        <shadow val="0"/>
        <u val="none"/>
        <vertAlign val="baseline"/>
        <name val="Aptos"/>
        <family val="2"/>
        <scheme val="none"/>
      </font>
      <numFmt numFmtId="19" formatCode="dd/mm/yyyy"/>
      <fill>
        <patternFill patternType="solid">
          <fgColor indexed="64"/>
          <bgColor theme="0"/>
        </patternFill>
      </fill>
    </dxf>
    <dxf>
      <font>
        <strike val="0"/>
        <outline val="0"/>
        <shadow val="0"/>
        <u val="none"/>
        <vertAlign val="baseline"/>
        <name val="Aptos"/>
        <family val="2"/>
        <scheme val="none"/>
      </font>
      <fill>
        <patternFill patternType="solid">
          <fgColor indexed="64"/>
          <bgColor theme="0"/>
        </patternFill>
      </fill>
    </dxf>
    <dxf>
      <font>
        <b val="0"/>
        <i val="0"/>
        <strike val="0"/>
        <condense val="0"/>
        <extend val="0"/>
        <outline val="0"/>
        <shadow val="0"/>
        <u val="none"/>
        <vertAlign val="baseline"/>
        <sz val="11"/>
        <color theme="1"/>
        <name val="Aptos"/>
        <family val="2"/>
        <scheme val="none"/>
      </font>
      <fill>
        <patternFill patternType="solid">
          <fgColor indexed="64"/>
          <bgColor theme="0"/>
        </patternFill>
      </fill>
    </dxf>
    <dxf>
      <font>
        <strike val="0"/>
        <outline val="0"/>
        <shadow val="0"/>
        <u val="none"/>
        <vertAlign val="baseline"/>
        <name val="Aptos"/>
        <family val="2"/>
        <scheme val="none"/>
      </font>
      <fill>
        <patternFill patternType="solid">
          <fgColor indexed="64"/>
          <bgColor theme="0"/>
        </patternFill>
      </fill>
    </dxf>
    <dxf>
      <font>
        <strike val="0"/>
        <outline val="0"/>
        <shadow val="0"/>
        <u val="none"/>
        <vertAlign val="baseline"/>
        <name val="Aptos"/>
        <family val="2"/>
        <scheme val="none"/>
      </font>
      <fill>
        <patternFill patternType="solid">
          <fgColor indexed="64"/>
          <bgColor theme="0"/>
        </patternFill>
      </fill>
      <alignment horizontal="center" vertical="bottom" textRotation="0" wrapText="0" indent="0" justifyLastLine="0" shrinkToFit="0" readingOrder="0"/>
    </dxf>
    <dxf>
      <font>
        <b/>
        <i val="0"/>
        <strike val="0"/>
        <condense val="0"/>
        <extend val="0"/>
        <outline val="0"/>
        <shadow val="0"/>
        <u val="none"/>
        <vertAlign val="baseline"/>
        <sz val="11"/>
        <color theme="1"/>
        <name val="Aptos"/>
        <family val="2"/>
        <scheme val="none"/>
      </font>
      <alignment horizontal="general" vertical="bottom" textRotation="0" wrapText="1" indent="0" justifyLastLine="0" shrinkToFit="0" readingOrder="0"/>
      <extLst>
        <ext xmlns:xfpb="http://schemas.microsoft.com/office/spreadsheetml/2022/featurepropertybag" uri="{0417FA29-78FA-4A13-93AC-8FF0FAFDF519}">
          <xfpb:DXFComplement i="0"/>
        </ext>
      </extLst>
    </dxf>
    <dxf>
      <font>
        <strike val="0"/>
        <outline val="0"/>
        <shadow val="0"/>
        <u val="none"/>
        <vertAlign val="baseline"/>
        <name val="Aptos"/>
        <family val="2"/>
        <scheme val="none"/>
      </font>
      <fill>
        <patternFill patternType="solid">
          <fgColor indexed="64"/>
          <bgColor theme="0"/>
        </patternFill>
      </fill>
      <alignment horizontal="general" vertical="bottom" textRotation="0" wrapText="1" indent="0" justifyLastLine="0" shrinkToFit="0" readingOrder="0"/>
    </dxf>
    <dxf>
      <font>
        <b/>
        <strike val="0"/>
        <outline val="0"/>
        <shadow val="0"/>
        <u val="none"/>
        <vertAlign val="baseline"/>
        <name val="Aptos"/>
        <family val="2"/>
        <scheme val="none"/>
      </font>
      <fill>
        <patternFill patternType="solid">
          <fgColor indexed="64"/>
          <bgColor theme="0"/>
        </patternFill>
      </fill>
    </dxf>
    <dxf>
      <font>
        <strike val="0"/>
        <outline val="0"/>
        <shadow val="0"/>
        <u val="none"/>
        <vertAlign val="baseline"/>
        <name val="Aptos"/>
        <family val="2"/>
        <scheme val="none"/>
      </font>
      <fill>
        <patternFill patternType="solid">
          <fgColor rgb="FF000000"/>
          <bgColor rgb="FFFFFFFF"/>
        </patternFill>
      </fill>
    </dxf>
    <dxf>
      <font>
        <b/>
        <i val="0"/>
        <strike val="0"/>
        <condense val="0"/>
        <extend val="0"/>
        <outline val="0"/>
        <shadow val="0"/>
        <u val="none"/>
        <vertAlign val="baseline"/>
        <sz val="11"/>
        <color rgb="FFA31712"/>
        <name val="Aptos"/>
        <family val="2"/>
        <scheme val="none"/>
      </font>
      <fill>
        <patternFill patternType="solid">
          <fgColor indexed="64"/>
          <bgColor theme="0"/>
        </patternFill>
      </fill>
      <alignment horizontal="center" vertical="bottom" textRotation="0" wrapText="0" indent="0" justifyLastLine="0" shrinkToFit="0" readingOrder="0"/>
    </dxf>
    <dxf>
      <font>
        <strike val="0"/>
        <outline val="0"/>
        <shadow val="0"/>
        <u val="none"/>
        <vertAlign val="baseline"/>
        <name val="Aptos"/>
        <family val="2"/>
        <scheme val="none"/>
      </font>
      <fill>
        <patternFill patternType="solid">
          <fgColor indexed="64"/>
          <bgColor theme="0"/>
        </patternFill>
      </fill>
    </dxf>
    <dxf>
      <font>
        <strike val="0"/>
        <outline val="0"/>
        <shadow val="0"/>
        <u val="none"/>
        <vertAlign val="baseline"/>
        <name val="Aptos"/>
        <family val="2"/>
        <scheme val="none"/>
      </font>
      <fill>
        <patternFill patternType="solid">
          <fgColor indexed="64"/>
          <bgColor theme="0"/>
        </patternFill>
      </fill>
    </dxf>
    <dxf>
      <font>
        <strike val="0"/>
        <outline val="0"/>
        <shadow val="0"/>
        <u val="none"/>
        <vertAlign val="baseline"/>
        <name val="Aptos"/>
        <family val="2"/>
        <scheme val="none"/>
      </font>
      <fill>
        <patternFill patternType="solid">
          <fgColor indexed="64"/>
          <bgColor theme="0"/>
        </patternFill>
      </fill>
    </dxf>
    <dxf>
      <font>
        <strike val="0"/>
        <outline val="0"/>
        <shadow val="0"/>
        <u val="none"/>
        <vertAlign val="baseline"/>
        <name val="Aptos"/>
        <family val="2"/>
        <scheme val="none"/>
      </font>
      <numFmt numFmtId="19" formatCode="dd/mm/yyyy"/>
      <fill>
        <patternFill patternType="solid">
          <fgColor indexed="64"/>
          <bgColor theme="0"/>
        </patternFill>
      </fill>
    </dxf>
    <dxf>
      <font>
        <strike val="0"/>
        <outline val="0"/>
        <shadow val="0"/>
        <u val="none"/>
        <vertAlign val="baseline"/>
        <name val="Aptos"/>
        <family val="2"/>
        <scheme val="none"/>
      </font>
      <fill>
        <patternFill patternType="solid">
          <fgColor indexed="64"/>
          <bgColor theme="0"/>
        </patternFill>
      </fill>
    </dxf>
    <dxf>
      <font>
        <b val="0"/>
        <i val="0"/>
        <strike val="0"/>
        <condense val="0"/>
        <extend val="0"/>
        <outline val="0"/>
        <shadow val="0"/>
        <u val="none"/>
        <vertAlign val="baseline"/>
        <sz val="11"/>
        <color theme="1"/>
        <name val="Aptos"/>
        <family val="2"/>
        <scheme val="none"/>
      </font>
      <fill>
        <patternFill patternType="solid">
          <fgColor indexed="64"/>
          <bgColor theme="0"/>
        </patternFill>
      </fill>
    </dxf>
    <dxf>
      <font>
        <strike val="0"/>
        <outline val="0"/>
        <shadow val="0"/>
        <u val="none"/>
        <vertAlign val="baseline"/>
        <name val="Aptos"/>
        <family val="2"/>
        <scheme val="none"/>
      </font>
      <fill>
        <patternFill patternType="solid">
          <fgColor indexed="64"/>
          <bgColor theme="0"/>
        </patternFill>
      </fill>
    </dxf>
    <dxf>
      <font>
        <strike val="0"/>
        <outline val="0"/>
        <shadow val="0"/>
        <u val="none"/>
        <vertAlign val="baseline"/>
        <name val="Aptos"/>
        <family val="2"/>
        <scheme val="none"/>
      </font>
      <fill>
        <patternFill patternType="solid">
          <fgColor indexed="64"/>
          <bgColor theme="0"/>
        </patternFill>
      </fill>
      <alignment horizontal="center" vertical="bottom" textRotation="0" wrapText="0" indent="0" justifyLastLine="0" shrinkToFit="0" readingOrder="0"/>
    </dxf>
    <dxf>
      <font>
        <b/>
        <i val="0"/>
        <strike val="0"/>
        <condense val="0"/>
        <extend val="0"/>
        <outline val="0"/>
        <shadow val="0"/>
        <u val="none"/>
        <vertAlign val="baseline"/>
        <sz val="11"/>
        <color theme="1"/>
        <name val="Aptos"/>
        <family val="2"/>
        <scheme val="none"/>
      </font>
      <alignment horizontal="general" vertical="bottom" textRotation="0" wrapText="1" indent="0" justifyLastLine="0" shrinkToFit="0" readingOrder="0"/>
      <extLst>
        <ext xmlns:xfpb="http://schemas.microsoft.com/office/spreadsheetml/2022/featurepropertybag" uri="{0417FA29-78FA-4A13-93AC-8FF0FAFDF519}">
          <xfpb:DXFComplement i="0"/>
        </ext>
      </extLst>
    </dxf>
    <dxf>
      <font>
        <strike val="0"/>
        <outline val="0"/>
        <shadow val="0"/>
        <u val="none"/>
        <vertAlign val="baseline"/>
        <name val="Aptos"/>
        <family val="2"/>
        <scheme val="none"/>
      </font>
      <fill>
        <patternFill patternType="solid">
          <fgColor indexed="64"/>
          <bgColor theme="0"/>
        </patternFill>
      </fill>
      <alignment horizontal="general" vertical="bottom" textRotation="0" wrapText="1" indent="0" justifyLastLine="0" shrinkToFit="0" readingOrder="0"/>
    </dxf>
    <dxf>
      <font>
        <b/>
        <strike val="0"/>
        <outline val="0"/>
        <shadow val="0"/>
        <u val="none"/>
        <vertAlign val="baseline"/>
        <name val="Aptos"/>
        <family val="2"/>
        <scheme val="none"/>
      </font>
      <fill>
        <patternFill patternType="solid">
          <fgColor indexed="64"/>
          <bgColor theme="0"/>
        </patternFill>
      </fill>
    </dxf>
    <dxf>
      <font>
        <strike val="0"/>
        <outline val="0"/>
        <shadow val="0"/>
        <u val="none"/>
        <vertAlign val="baseline"/>
        <name val="Aptos"/>
        <family val="2"/>
        <scheme val="none"/>
      </font>
      <fill>
        <patternFill patternType="solid">
          <fgColor rgb="FF000000"/>
          <bgColor rgb="FFFFFFFF"/>
        </patternFill>
      </fill>
    </dxf>
    <dxf>
      <font>
        <b/>
        <i val="0"/>
        <strike val="0"/>
        <condense val="0"/>
        <extend val="0"/>
        <outline val="0"/>
        <shadow val="0"/>
        <u val="none"/>
        <vertAlign val="baseline"/>
        <sz val="11"/>
        <color rgb="FFA31712"/>
        <name val="Aptos"/>
        <family val="2"/>
        <scheme val="none"/>
      </font>
      <fill>
        <patternFill patternType="solid">
          <fgColor indexed="64"/>
          <bgColor theme="0"/>
        </patternFill>
      </fill>
      <alignment horizontal="center" vertical="bottom" textRotation="0" wrapText="0" indent="0" justifyLastLine="0" shrinkToFit="0" readingOrder="0"/>
    </dxf>
    <dxf>
      <font>
        <strike val="0"/>
        <outline val="0"/>
        <shadow val="0"/>
        <u val="none"/>
        <vertAlign val="baseline"/>
        <name val="Aptos"/>
        <family val="2"/>
        <scheme val="none"/>
      </font>
      <fill>
        <patternFill patternType="solid">
          <fgColor indexed="64"/>
          <bgColor theme="0"/>
        </patternFill>
      </fill>
    </dxf>
    <dxf>
      <font>
        <strike val="0"/>
        <outline val="0"/>
        <shadow val="0"/>
        <u val="none"/>
        <vertAlign val="baseline"/>
        <name val="Aptos"/>
        <family val="2"/>
        <scheme val="none"/>
      </font>
      <fill>
        <patternFill patternType="solid">
          <fgColor indexed="64"/>
          <bgColor theme="0"/>
        </patternFill>
      </fill>
    </dxf>
    <dxf>
      <font>
        <strike val="0"/>
        <outline val="0"/>
        <shadow val="0"/>
        <u val="none"/>
        <vertAlign val="baseline"/>
        <name val="Aptos"/>
        <family val="2"/>
        <scheme val="none"/>
      </font>
      <fill>
        <patternFill patternType="solid">
          <fgColor indexed="64"/>
          <bgColor theme="0"/>
        </patternFill>
      </fill>
    </dxf>
    <dxf>
      <font>
        <strike val="0"/>
        <outline val="0"/>
        <shadow val="0"/>
        <u val="none"/>
        <vertAlign val="baseline"/>
        <name val="Aptos"/>
        <family val="2"/>
        <scheme val="none"/>
      </font>
      <numFmt numFmtId="19" formatCode="dd/mm/yyyy"/>
      <fill>
        <patternFill patternType="solid">
          <fgColor indexed="64"/>
          <bgColor theme="0"/>
        </patternFill>
      </fill>
    </dxf>
    <dxf>
      <font>
        <strike val="0"/>
        <outline val="0"/>
        <shadow val="0"/>
        <u val="none"/>
        <vertAlign val="baseline"/>
        <name val="Aptos"/>
        <family val="2"/>
        <scheme val="none"/>
      </font>
      <fill>
        <patternFill patternType="solid">
          <fgColor indexed="64"/>
          <bgColor theme="0"/>
        </patternFill>
      </fill>
    </dxf>
    <dxf>
      <font>
        <b val="0"/>
        <i val="0"/>
        <strike val="0"/>
        <condense val="0"/>
        <extend val="0"/>
        <outline val="0"/>
        <shadow val="0"/>
        <u val="none"/>
        <vertAlign val="baseline"/>
        <sz val="11"/>
        <color theme="1"/>
        <name val="Aptos"/>
        <family val="2"/>
        <scheme val="none"/>
      </font>
      <fill>
        <patternFill patternType="solid">
          <fgColor indexed="64"/>
          <bgColor theme="0"/>
        </patternFill>
      </fill>
    </dxf>
    <dxf>
      <font>
        <strike val="0"/>
        <outline val="0"/>
        <shadow val="0"/>
        <u val="none"/>
        <vertAlign val="baseline"/>
        <name val="Aptos"/>
        <family val="2"/>
        <scheme val="none"/>
      </font>
      <fill>
        <patternFill patternType="solid">
          <fgColor indexed="64"/>
          <bgColor theme="0"/>
        </patternFill>
      </fill>
    </dxf>
    <dxf>
      <font>
        <strike val="0"/>
        <outline val="0"/>
        <shadow val="0"/>
        <u val="none"/>
        <vertAlign val="baseline"/>
        <name val="Aptos"/>
        <family val="2"/>
        <scheme val="none"/>
      </font>
      <fill>
        <patternFill patternType="solid">
          <fgColor indexed="64"/>
          <bgColor theme="0"/>
        </patternFill>
      </fill>
      <alignment horizontal="center" vertical="bottom" textRotation="0" wrapText="0" indent="0" justifyLastLine="0" shrinkToFit="0" readingOrder="0"/>
    </dxf>
    <dxf>
      <font>
        <b/>
        <i val="0"/>
        <strike val="0"/>
        <condense val="0"/>
        <extend val="0"/>
        <outline val="0"/>
        <shadow val="0"/>
        <u val="none"/>
        <vertAlign val="baseline"/>
        <sz val="11"/>
        <color theme="1"/>
        <name val="Aptos"/>
        <family val="2"/>
        <scheme val="none"/>
      </font>
      <alignment horizontal="general" vertical="bottom" textRotation="0" wrapText="1" indent="0" justifyLastLine="0" shrinkToFit="0" readingOrder="0"/>
      <extLst>
        <ext xmlns:xfpb="http://schemas.microsoft.com/office/spreadsheetml/2022/featurepropertybag" uri="{0417FA29-78FA-4A13-93AC-8FF0FAFDF519}">
          <xfpb:DXFComplement i="0"/>
        </ext>
      </extLst>
    </dxf>
    <dxf>
      <font>
        <strike val="0"/>
        <outline val="0"/>
        <shadow val="0"/>
        <u val="none"/>
        <vertAlign val="baseline"/>
        <name val="Aptos"/>
        <family val="2"/>
        <scheme val="none"/>
      </font>
      <fill>
        <patternFill patternType="solid">
          <fgColor indexed="64"/>
          <bgColor theme="0"/>
        </patternFill>
      </fill>
      <alignment horizontal="general" vertical="bottom" textRotation="0" wrapText="1" indent="0" justifyLastLine="0" shrinkToFit="0" readingOrder="0"/>
    </dxf>
    <dxf>
      <font>
        <b/>
        <strike val="0"/>
        <outline val="0"/>
        <shadow val="0"/>
        <u val="none"/>
        <vertAlign val="baseline"/>
        <name val="Aptos"/>
        <family val="2"/>
        <scheme val="none"/>
      </font>
      <fill>
        <patternFill patternType="solid">
          <fgColor indexed="64"/>
          <bgColor theme="0"/>
        </patternFill>
      </fill>
    </dxf>
    <dxf>
      <font>
        <strike val="0"/>
        <outline val="0"/>
        <shadow val="0"/>
        <u val="none"/>
        <vertAlign val="baseline"/>
        <name val="Aptos"/>
        <family val="2"/>
        <scheme val="none"/>
      </font>
      <fill>
        <patternFill patternType="solid">
          <fgColor rgb="FF000000"/>
          <bgColor rgb="FFFFFFFF"/>
        </patternFill>
      </fill>
    </dxf>
    <dxf>
      <font>
        <b/>
        <i val="0"/>
        <strike val="0"/>
        <condense val="0"/>
        <extend val="0"/>
        <outline val="0"/>
        <shadow val="0"/>
        <u val="none"/>
        <vertAlign val="baseline"/>
        <sz val="11"/>
        <color rgb="FFA31712"/>
        <name val="Aptos"/>
        <family val="2"/>
        <scheme val="none"/>
      </font>
      <fill>
        <patternFill patternType="solid">
          <fgColor indexed="64"/>
          <bgColor theme="0"/>
        </patternFill>
      </fill>
      <alignment horizontal="center" vertical="bottom" textRotation="0" wrapText="0" indent="0" justifyLastLine="0" shrinkToFit="0" readingOrder="0"/>
    </dxf>
    <dxf>
      <font>
        <strike val="0"/>
        <outline val="0"/>
        <shadow val="0"/>
        <u val="none"/>
        <vertAlign val="baseline"/>
        <name val="Aptos"/>
        <family val="2"/>
        <scheme val="none"/>
      </font>
      <fill>
        <patternFill patternType="solid">
          <fgColor indexed="64"/>
          <bgColor theme="0"/>
        </patternFill>
      </fill>
    </dxf>
    <dxf>
      <font>
        <strike val="0"/>
        <outline val="0"/>
        <shadow val="0"/>
        <u val="none"/>
        <vertAlign val="baseline"/>
        <name val="Aptos"/>
        <family val="2"/>
        <scheme val="none"/>
      </font>
      <fill>
        <patternFill patternType="solid">
          <fgColor indexed="64"/>
          <bgColor theme="0"/>
        </patternFill>
      </fill>
    </dxf>
    <dxf>
      <font>
        <strike val="0"/>
        <outline val="0"/>
        <shadow val="0"/>
        <u val="none"/>
        <vertAlign val="baseline"/>
        <name val="Aptos"/>
        <family val="2"/>
        <scheme val="none"/>
      </font>
      <fill>
        <patternFill patternType="solid">
          <fgColor indexed="64"/>
          <bgColor theme="0"/>
        </patternFill>
      </fill>
    </dxf>
    <dxf>
      <font>
        <strike val="0"/>
        <outline val="0"/>
        <shadow val="0"/>
        <u val="none"/>
        <vertAlign val="baseline"/>
        <name val="Aptos"/>
        <family val="2"/>
        <scheme val="none"/>
      </font>
      <numFmt numFmtId="19" formatCode="dd/mm/yyyy"/>
      <fill>
        <patternFill patternType="solid">
          <fgColor indexed="64"/>
          <bgColor theme="0"/>
        </patternFill>
      </fill>
    </dxf>
    <dxf>
      <font>
        <strike val="0"/>
        <outline val="0"/>
        <shadow val="0"/>
        <u val="none"/>
        <vertAlign val="baseline"/>
        <name val="Aptos"/>
        <family val="2"/>
        <scheme val="none"/>
      </font>
      <fill>
        <patternFill patternType="solid">
          <fgColor indexed="64"/>
          <bgColor theme="0"/>
        </patternFill>
      </fill>
    </dxf>
    <dxf>
      <font>
        <b val="0"/>
        <i val="0"/>
        <strike val="0"/>
        <condense val="0"/>
        <extend val="0"/>
        <outline val="0"/>
        <shadow val="0"/>
        <u val="none"/>
        <vertAlign val="baseline"/>
        <sz val="11"/>
        <color theme="1"/>
        <name val="Aptos"/>
        <family val="2"/>
        <scheme val="none"/>
      </font>
      <fill>
        <patternFill patternType="solid">
          <fgColor indexed="64"/>
          <bgColor theme="0"/>
        </patternFill>
      </fill>
    </dxf>
    <dxf>
      <font>
        <strike val="0"/>
        <outline val="0"/>
        <shadow val="0"/>
        <u val="none"/>
        <vertAlign val="baseline"/>
        <name val="Aptos"/>
        <family val="2"/>
        <scheme val="none"/>
      </font>
      <fill>
        <patternFill patternType="solid">
          <fgColor indexed="64"/>
          <bgColor theme="0"/>
        </patternFill>
      </fill>
    </dxf>
    <dxf>
      <font>
        <strike val="0"/>
        <outline val="0"/>
        <shadow val="0"/>
        <u val="none"/>
        <vertAlign val="baseline"/>
        <name val="Aptos"/>
        <family val="2"/>
        <scheme val="none"/>
      </font>
      <fill>
        <patternFill patternType="solid">
          <fgColor indexed="64"/>
          <bgColor theme="0"/>
        </patternFill>
      </fill>
      <alignment horizontal="center" vertical="bottom" textRotation="0" wrapText="0" indent="0" justifyLastLine="0" shrinkToFit="0" readingOrder="0"/>
    </dxf>
    <dxf>
      <font>
        <b/>
        <i val="0"/>
        <strike val="0"/>
        <condense val="0"/>
        <extend val="0"/>
        <outline val="0"/>
        <shadow val="0"/>
        <u val="none"/>
        <vertAlign val="baseline"/>
        <sz val="11"/>
        <color theme="1"/>
        <name val="Aptos"/>
        <family val="2"/>
        <scheme val="none"/>
      </font>
      <alignment horizontal="general" vertical="bottom" textRotation="0" wrapText="1" indent="0" justifyLastLine="0" shrinkToFit="0" readingOrder="0"/>
      <extLst>
        <ext xmlns:xfpb="http://schemas.microsoft.com/office/spreadsheetml/2022/featurepropertybag" uri="{0417FA29-78FA-4A13-93AC-8FF0FAFDF519}">
          <xfpb:DXFComplement i="0"/>
        </ext>
      </extLst>
    </dxf>
    <dxf>
      <font>
        <strike val="0"/>
        <outline val="0"/>
        <shadow val="0"/>
        <u val="none"/>
        <vertAlign val="baseline"/>
        <name val="Aptos"/>
        <family val="2"/>
        <scheme val="none"/>
      </font>
      <fill>
        <patternFill patternType="solid">
          <fgColor indexed="64"/>
          <bgColor theme="0"/>
        </patternFill>
      </fill>
      <alignment horizontal="general" vertical="bottom" textRotation="0" wrapText="1" indent="0" justifyLastLine="0" shrinkToFit="0" readingOrder="0"/>
    </dxf>
    <dxf>
      <font>
        <b/>
        <strike val="0"/>
        <outline val="0"/>
        <shadow val="0"/>
        <u val="none"/>
        <vertAlign val="baseline"/>
        <name val="Aptos"/>
        <family val="2"/>
        <scheme val="none"/>
      </font>
      <fill>
        <patternFill patternType="solid">
          <fgColor indexed="64"/>
          <bgColor theme="0"/>
        </patternFill>
      </fill>
    </dxf>
    <dxf>
      <font>
        <strike val="0"/>
        <outline val="0"/>
        <shadow val="0"/>
        <u val="none"/>
        <vertAlign val="baseline"/>
        <name val="Aptos"/>
        <family val="2"/>
        <scheme val="none"/>
      </font>
      <fill>
        <patternFill patternType="solid">
          <fgColor rgb="FF000000"/>
          <bgColor rgb="FFFFFFFF"/>
        </patternFill>
      </fill>
    </dxf>
    <dxf>
      <font>
        <b/>
        <i val="0"/>
        <strike val="0"/>
        <condense val="0"/>
        <extend val="0"/>
        <outline val="0"/>
        <shadow val="0"/>
        <u val="none"/>
        <vertAlign val="baseline"/>
        <sz val="11"/>
        <color rgb="FFA31712"/>
        <name val="Aptos"/>
        <family val="2"/>
        <scheme val="none"/>
      </font>
      <fill>
        <patternFill patternType="solid">
          <fgColor indexed="64"/>
          <bgColor theme="0"/>
        </patternFill>
      </fill>
      <alignment horizontal="center" vertical="bottom" textRotation="0" wrapText="0" indent="0" justifyLastLine="0" shrinkToFit="0" readingOrder="0"/>
    </dxf>
    <dxf>
      <font>
        <strike val="0"/>
        <outline val="0"/>
        <shadow val="0"/>
        <u val="none"/>
        <vertAlign val="baseline"/>
        <name val="Aptos"/>
        <family val="2"/>
        <scheme val="none"/>
      </font>
      <fill>
        <patternFill patternType="solid">
          <fgColor indexed="64"/>
          <bgColor theme="0"/>
        </patternFill>
      </fill>
    </dxf>
    <dxf>
      <font>
        <strike val="0"/>
        <outline val="0"/>
        <shadow val="0"/>
        <u val="none"/>
        <vertAlign val="baseline"/>
        <name val="Aptos"/>
        <family val="2"/>
        <scheme val="none"/>
      </font>
      <fill>
        <patternFill patternType="solid">
          <fgColor indexed="64"/>
          <bgColor theme="0"/>
        </patternFill>
      </fill>
    </dxf>
    <dxf>
      <font>
        <strike val="0"/>
        <outline val="0"/>
        <shadow val="0"/>
        <u val="none"/>
        <vertAlign val="baseline"/>
        <name val="Aptos"/>
        <family val="2"/>
        <scheme val="none"/>
      </font>
      <fill>
        <patternFill patternType="solid">
          <fgColor indexed="64"/>
          <bgColor theme="0"/>
        </patternFill>
      </fill>
    </dxf>
    <dxf>
      <font>
        <strike val="0"/>
        <outline val="0"/>
        <shadow val="0"/>
        <u val="none"/>
        <vertAlign val="baseline"/>
        <name val="Aptos"/>
        <family val="2"/>
        <scheme val="none"/>
      </font>
      <numFmt numFmtId="19" formatCode="dd/mm/yyyy"/>
      <fill>
        <patternFill patternType="solid">
          <fgColor indexed="64"/>
          <bgColor theme="0"/>
        </patternFill>
      </fill>
    </dxf>
    <dxf>
      <font>
        <strike val="0"/>
        <outline val="0"/>
        <shadow val="0"/>
        <u val="none"/>
        <vertAlign val="baseline"/>
        <name val="Aptos"/>
        <family val="2"/>
        <scheme val="none"/>
      </font>
      <fill>
        <patternFill patternType="solid">
          <fgColor indexed="64"/>
          <bgColor theme="0"/>
        </patternFill>
      </fill>
    </dxf>
    <dxf>
      <font>
        <b val="0"/>
        <i val="0"/>
        <strike val="0"/>
        <condense val="0"/>
        <extend val="0"/>
        <outline val="0"/>
        <shadow val="0"/>
        <u val="none"/>
        <vertAlign val="baseline"/>
        <sz val="11"/>
        <color theme="1"/>
        <name val="Aptos"/>
        <family val="2"/>
        <scheme val="none"/>
      </font>
      <fill>
        <patternFill patternType="solid">
          <fgColor indexed="64"/>
          <bgColor theme="0"/>
        </patternFill>
      </fill>
    </dxf>
    <dxf>
      <font>
        <strike val="0"/>
        <outline val="0"/>
        <shadow val="0"/>
        <u val="none"/>
        <vertAlign val="baseline"/>
        <name val="Aptos"/>
        <family val="2"/>
        <scheme val="none"/>
      </font>
      <fill>
        <patternFill patternType="solid">
          <fgColor indexed="64"/>
          <bgColor theme="0"/>
        </patternFill>
      </fill>
    </dxf>
    <dxf>
      <font>
        <strike val="0"/>
        <outline val="0"/>
        <shadow val="0"/>
        <u val="none"/>
        <vertAlign val="baseline"/>
        <name val="Aptos"/>
        <family val="2"/>
        <scheme val="none"/>
      </font>
      <fill>
        <patternFill patternType="solid">
          <fgColor indexed="64"/>
          <bgColor theme="0"/>
        </patternFill>
      </fill>
      <alignment horizontal="center" vertical="bottom" textRotation="0" wrapText="0" indent="0" justifyLastLine="0" shrinkToFit="0" readingOrder="0"/>
    </dxf>
    <dxf>
      <font>
        <b/>
        <i val="0"/>
        <strike val="0"/>
        <condense val="0"/>
        <extend val="0"/>
        <outline val="0"/>
        <shadow val="0"/>
        <u val="none"/>
        <vertAlign val="baseline"/>
        <sz val="11"/>
        <color theme="1"/>
        <name val="Aptos"/>
        <family val="2"/>
        <scheme val="none"/>
      </font>
      <alignment horizontal="general" vertical="bottom" textRotation="0" wrapText="1" indent="0" justifyLastLine="0" shrinkToFit="0" readingOrder="0"/>
      <extLst>
        <ext xmlns:xfpb="http://schemas.microsoft.com/office/spreadsheetml/2022/featurepropertybag" uri="{0417FA29-78FA-4A13-93AC-8FF0FAFDF519}">
          <xfpb:DXFComplement i="0"/>
        </ext>
      </extLst>
    </dxf>
    <dxf>
      <font>
        <strike val="0"/>
        <outline val="0"/>
        <shadow val="0"/>
        <u val="none"/>
        <vertAlign val="baseline"/>
        <name val="Aptos"/>
        <family val="2"/>
        <scheme val="none"/>
      </font>
      <fill>
        <patternFill patternType="solid">
          <fgColor indexed="64"/>
          <bgColor theme="0"/>
        </patternFill>
      </fill>
      <alignment horizontal="general" vertical="bottom" textRotation="0" wrapText="1" indent="0" justifyLastLine="0" shrinkToFit="0" readingOrder="0"/>
    </dxf>
    <dxf>
      <font>
        <b/>
        <strike val="0"/>
        <outline val="0"/>
        <shadow val="0"/>
        <u val="none"/>
        <vertAlign val="baseline"/>
        <name val="Aptos"/>
        <family val="2"/>
        <scheme val="none"/>
      </font>
      <fill>
        <patternFill patternType="solid">
          <fgColor indexed="64"/>
          <bgColor theme="0"/>
        </patternFill>
      </fill>
    </dxf>
    <dxf>
      <font>
        <strike val="0"/>
        <outline val="0"/>
        <shadow val="0"/>
        <u val="none"/>
        <vertAlign val="baseline"/>
        <name val="Aptos"/>
        <family val="2"/>
        <scheme val="none"/>
      </font>
      <fill>
        <patternFill patternType="solid">
          <fgColor rgb="FF000000"/>
          <bgColor rgb="FFFFFFFF"/>
        </patternFill>
      </fill>
    </dxf>
    <dxf>
      <font>
        <b/>
        <i val="0"/>
        <strike val="0"/>
        <condense val="0"/>
        <extend val="0"/>
        <outline val="0"/>
        <shadow val="0"/>
        <u val="none"/>
        <vertAlign val="baseline"/>
        <sz val="11"/>
        <color rgb="FFA31712"/>
        <name val="Aptos"/>
        <family val="2"/>
        <scheme val="none"/>
      </font>
      <fill>
        <patternFill patternType="solid">
          <fgColor indexed="64"/>
          <bgColor theme="0"/>
        </patternFill>
      </fill>
      <alignment horizontal="center" vertical="bottom" textRotation="0" wrapText="0" indent="0" justifyLastLine="0" shrinkToFit="0" readingOrder="0"/>
    </dxf>
    <dxf>
      <font>
        <strike val="0"/>
        <outline val="0"/>
        <shadow val="0"/>
        <u val="none"/>
        <vertAlign val="baseline"/>
        <name val="Aptos"/>
        <family val="2"/>
        <scheme val="none"/>
      </font>
      <fill>
        <patternFill patternType="solid">
          <fgColor indexed="64"/>
          <bgColor theme="0"/>
        </patternFill>
      </fill>
    </dxf>
    <dxf>
      <font>
        <strike val="0"/>
        <outline val="0"/>
        <shadow val="0"/>
        <u val="none"/>
        <vertAlign val="baseline"/>
        <name val="Aptos"/>
        <family val="2"/>
        <scheme val="none"/>
      </font>
      <fill>
        <patternFill patternType="solid">
          <fgColor indexed="64"/>
          <bgColor theme="0"/>
        </patternFill>
      </fill>
    </dxf>
    <dxf>
      <font>
        <strike val="0"/>
        <outline val="0"/>
        <shadow val="0"/>
        <u val="none"/>
        <vertAlign val="baseline"/>
        <name val="Aptos"/>
        <family val="2"/>
        <scheme val="none"/>
      </font>
      <fill>
        <patternFill patternType="solid">
          <fgColor indexed="64"/>
          <bgColor theme="0"/>
        </patternFill>
      </fill>
    </dxf>
    <dxf>
      <font>
        <strike val="0"/>
        <outline val="0"/>
        <shadow val="0"/>
        <u val="none"/>
        <vertAlign val="baseline"/>
        <name val="Aptos"/>
        <family val="2"/>
        <scheme val="none"/>
      </font>
      <numFmt numFmtId="19" formatCode="dd/mm/yyyy"/>
      <fill>
        <patternFill patternType="solid">
          <fgColor indexed="64"/>
          <bgColor theme="0"/>
        </patternFill>
      </fill>
    </dxf>
    <dxf>
      <font>
        <strike val="0"/>
        <outline val="0"/>
        <shadow val="0"/>
        <u val="none"/>
        <vertAlign val="baseline"/>
        <name val="Aptos"/>
        <family val="2"/>
        <scheme val="none"/>
      </font>
      <fill>
        <patternFill patternType="solid">
          <fgColor indexed="64"/>
          <bgColor theme="0"/>
        </patternFill>
      </fill>
    </dxf>
    <dxf>
      <font>
        <b val="0"/>
        <i val="0"/>
        <strike val="0"/>
        <condense val="0"/>
        <extend val="0"/>
        <outline val="0"/>
        <shadow val="0"/>
        <u val="none"/>
        <vertAlign val="baseline"/>
        <sz val="11"/>
        <color theme="1"/>
        <name val="Aptos"/>
        <family val="2"/>
        <scheme val="none"/>
      </font>
      <fill>
        <patternFill patternType="solid">
          <fgColor indexed="64"/>
          <bgColor theme="0"/>
        </patternFill>
      </fill>
    </dxf>
    <dxf>
      <font>
        <strike val="0"/>
        <outline val="0"/>
        <shadow val="0"/>
        <u val="none"/>
        <vertAlign val="baseline"/>
        <name val="Aptos"/>
        <family val="2"/>
        <scheme val="none"/>
      </font>
      <fill>
        <patternFill patternType="solid">
          <fgColor indexed="64"/>
          <bgColor theme="0"/>
        </patternFill>
      </fill>
    </dxf>
    <dxf>
      <font>
        <strike val="0"/>
        <outline val="0"/>
        <shadow val="0"/>
        <u val="none"/>
        <vertAlign val="baseline"/>
        <name val="Aptos"/>
        <family val="2"/>
        <scheme val="none"/>
      </font>
      <fill>
        <patternFill patternType="solid">
          <fgColor indexed="64"/>
          <bgColor theme="0"/>
        </patternFill>
      </fill>
      <alignment horizontal="center" vertical="bottom" textRotation="0" wrapText="0" indent="0" justifyLastLine="0" shrinkToFit="0" readingOrder="0"/>
    </dxf>
    <dxf>
      <font>
        <b/>
        <i val="0"/>
        <strike val="0"/>
        <condense val="0"/>
        <extend val="0"/>
        <outline val="0"/>
        <shadow val="0"/>
        <u val="none"/>
        <vertAlign val="baseline"/>
        <sz val="11"/>
        <color theme="1"/>
        <name val="Aptos"/>
        <family val="2"/>
        <scheme val="none"/>
      </font>
      <alignment horizontal="general" vertical="bottom" textRotation="0" wrapText="1" indent="0" justifyLastLine="0" shrinkToFit="0" readingOrder="0"/>
      <extLst>
        <ext xmlns:xfpb="http://schemas.microsoft.com/office/spreadsheetml/2022/featurepropertybag" uri="{0417FA29-78FA-4A13-93AC-8FF0FAFDF519}">
          <xfpb:DXFComplement i="0"/>
        </ext>
      </extLst>
    </dxf>
    <dxf>
      <font>
        <strike val="0"/>
        <outline val="0"/>
        <shadow val="0"/>
        <u val="none"/>
        <vertAlign val="baseline"/>
        <name val="Aptos"/>
        <family val="2"/>
        <scheme val="none"/>
      </font>
      <fill>
        <patternFill patternType="solid">
          <fgColor indexed="64"/>
          <bgColor theme="0"/>
        </patternFill>
      </fill>
      <alignment horizontal="general" vertical="bottom" textRotation="0" wrapText="1" indent="0" justifyLastLine="0" shrinkToFit="0" readingOrder="0"/>
    </dxf>
    <dxf>
      <font>
        <b/>
        <strike val="0"/>
        <outline val="0"/>
        <shadow val="0"/>
        <u val="none"/>
        <vertAlign val="baseline"/>
        <name val="Aptos"/>
        <family val="2"/>
        <scheme val="none"/>
      </font>
      <fill>
        <patternFill patternType="solid">
          <fgColor indexed="64"/>
          <bgColor theme="0"/>
        </patternFill>
      </fill>
    </dxf>
    <dxf>
      <font>
        <strike val="0"/>
        <outline val="0"/>
        <shadow val="0"/>
        <u val="none"/>
        <vertAlign val="baseline"/>
        <name val="Aptos"/>
        <family val="2"/>
        <scheme val="none"/>
      </font>
      <fill>
        <patternFill patternType="solid">
          <fgColor rgb="FF000000"/>
          <bgColor rgb="FFFFFFFF"/>
        </patternFill>
      </fill>
    </dxf>
    <dxf>
      <font>
        <b/>
        <i val="0"/>
        <strike val="0"/>
        <condense val="0"/>
        <extend val="0"/>
        <outline val="0"/>
        <shadow val="0"/>
        <u val="none"/>
        <vertAlign val="baseline"/>
        <sz val="11"/>
        <color rgb="FFA31712"/>
        <name val="Aptos"/>
        <family val="2"/>
        <scheme val="none"/>
      </font>
      <fill>
        <patternFill patternType="solid">
          <fgColor indexed="64"/>
          <bgColor theme="0"/>
        </patternFill>
      </fill>
      <alignment horizontal="center" vertical="bottom" textRotation="0" wrapText="0" indent="0" justifyLastLine="0" shrinkToFit="0" readingOrder="0"/>
    </dxf>
    <dxf>
      <font>
        <strike val="0"/>
        <outline val="0"/>
        <shadow val="0"/>
        <u val="none"/>
        <vertAlign val="baseline"/>
        <name val="Aptos"/>
        <family val="2"/>
        <scheme val="none"/>
      </font>
      <fill>
        <patternFill patternType="solid">
          <fgColor indexed="64"/>
          <bgColor theme="0"/>
        </patternFill>
      </fill>
    </dxf>
    <dxf>
      <font>
        <strike val="0"/>
        <outline val="0"/>
        <shadow val="0"/>
        <u val="none"/>
        <vertAlign val="baseline"/>
        <name val="Aptos"/>
        <family val="2"/>
        <scheme val="none"/>
      </font>
      <fill>
        <patternFill patternType="solid">
          <fgColor indexed="64"/>
          <bgColor theme="0"/>
        </patternFill>
      </fill>
    </dxf>
    <dxf>
      <font>
        <strike val="0"/>
        <outline val="0"/>
        <shadow val="0"/>
        <u val="none"/>
        <vertAlign val="baseline"/>
        <name val="Aptos"/>
        <family val="2"/>
        <scheme val="none"/>
      </font>
      <fill>
        <patternFill patternType="solid">
          <fgColor indexed="64"/>
          <bgColor theme="0"/>
        </patternFill>
      </fill>
    </dxf>
    <dxf>
      <font>
        <strike val="0"/>
        <outline val="0"/>
        <shadow val="0"/>
        <u val="none"/>
        <vertAlign val="baseline"/>
        <name val="Aptos"/>
        <family val="2"/>
        <scheme val="none"/>
      </font>
      <numFmt numFmtId="19" formatCode="dd/mm/yyyy"/>
      <fill>
        <patternFill patternType="solid">
          <fgColor indexed="64"/>
          <bgColor theme="0"/>
        </patternFill>
      </fill>
    </dxf>
    <dxf>
      <font>
        <strike val="0"/>
        <outline val="0"/>
        <shadow val="0"/>
        <u val="none"/>
        <vertAlign val="baseline"/>
        <name val="Aptos"/>
        <family val="2"/>
        <scheme val="none"/>
      </font>
      <fill>
        <patternFill patternType="solid">
          <fgColor indexed="64"/>
          <bgColor theme="0"/>
        </patternFill>
      </fill>
    </dxf>
    <dxf>
      <font>
        <b val="0"/>
        <i val="0"/>
        <strike val="0"/>
        <condense val="0"/>
        <extend val="0"/>
        <outline val="0"/>
        <shadow val="0"/>
        <u val="none"/>
        <vertAlign val="baseline"/>
        <sz val="11"/>
        <color theme="1"/>
        <name val="Aptos"/>
        <family val="2"/>
        <scheme val="none"/>
      </font>
      <fill>
        <patternFill patternType="solid">
          <fgColor indexed="64"/>
          <bgColor theme="0"/>
        </patternFill>
      </fill>
    </dxf>
    <dxf>
      <font>
        <strike val="0"/>
        <outline val="0"/>
        <shadow val="0"/>
        <u val="none"/>
        <vertAlign val="baseline"/>
        <name val="Aptos"/>
        <family val="2"/>
        <scheme val="none"/>
      </font>
      <fill>
        <patternFill patternType="solid">
          <fgColor indexed="64"/>
          <bgColor theme="0"/>
        </patternFill>
      </fill>
    </dxf>
    <dxf>
      <font>
        <strike val="0"/>
        <outline val="0"/>
        <shadow val="0"/>
        <u val="none"/>
        <vertAlign val="baseline"/>
        <name val="Aptos"/>
        <family val="2"/>
        <scheme val="none"/>
      </font>
      <fill>
        <patternFill patternType="solid">
          <fgColor indexed="64"/>
          <bgColor theme="0"/>
        </patternFill>
      </fill>
      <alignment horizontal="center" vertical="bottom" textRotation="0" wrapText="0" indent="0" justifyLastLine="0" shrinkToFit="0" readingOrder="0"/>
    </dxf>
    <dxf>
      <font>
        <b/>
        <i val="0"/>
        <strike val="0"/>
        <condense val="0"/>
        <extend val="0"/>
        <outline val="0"/>
        <shadow val="0"/>
        <u val="none"/>
        <vertAlign val="baseline"/>
        <sz val="11"/>
        <color theme="1"/>
        <name val="Aptos"/>
        <family val="2"/>
        <scheme val="none"/>
      </font>
      <alignment horizontal="general" vertical="bottom" textRotation="0" wrapText="1" indent="0" justifyLastLine="0" shrinkToFit="0" readingOrder="0"/>
      <extLst>
        <ext xmlns:xfpb="http://schemas.microsoft.com/office/spreadsheetml/2022/featurepropertybag" uri="{0417FA29-78FA-4A13-93AC-8FF0FAFDF519}">
          <xfpb:DXFComplement i="0"/>
        </ext>
      </extLst>
    </dxf>
    <dxf>
      <font>
        <strike val="0"/>
        <outline val="0"/>
        <shadow val="0"/>
        <u val="none"/>
        <vertAlign val="baseline"/>
        <name val="Aptos"/>
        <family val="2"/>
        <scheme val="none"/>
      </font>
      <fill>
        <patternFill patternType="solid">
          <fgColor indexed="64"/>
          <bgColor theme="0"/>
        </patternFill>
      </fill>
      <alignment horizontal="general" vertical="bottom" textRotation="0" wrapText="1" indent="0" justifyLastLine="0" shrinkToFit="0" readingOrder="0"/>
    </dxf>
    <dxf>
      <font>
        <b/>
        <strike val="0"/>
        <outline val="0"/>
        <shadow val="0"/>
        <u val="none"/>
        <vertAlign val="baseline"/>
        <name val="Aptos"/>
        <family val="2"/>
        <scheme val="none"/>
      </font>
      <fill>
        <patternFill patternType="solid">
          <fgColor indexed="64"/>
          <bgColor theme="0"/>
        </patternFill>
      </fill>
    </dxf>
    <dxf>
      <font>
        <strike val="0"/>
        <outline val="0"/>
        <shadow val="0"/>
        <u val="none"/>
        <vertAlign val="baseline"/>
        <name val="Aptos"/>
        <family val="2"/>
        <scheme val="none"/>
      </font>
      <fill>
        <patternFill patternType="solid">
          <fgColor rgb="FF000000"/>
          <bgColor rgb="FFFFFFFF"/>
        </patternFill>
      </fill>
    </dxf>
    <dxf>
      <font>
        <b/>
        <i val="0"/>
        <strike val="0"/>
        <condense val="0"/>
        <extend val="0"/>
        <outline val="0"/>
        <shadow val="0"/>
        <u val="none"/>
        <vertAlign val="baseline"/>
        <sz val="11"/>
        <color rgb="FFA31712"/>
        <name val="Aptos"/>
        <family val="2"/>
        <scheme val="none"/>
      </font>
      <fill>
        <patternFill patternType="solid">
          <fgColor indexed="64"/>
          <bgColor theme="0"/>
        </patternFill>
      </fill>
      <alignment horizontal="center" vertical="bottom" textRotation="0" wrapText="0" indent="0" justifyLastLine="0" shrinkToFit="0" readingOrder="0"/>
    </dxf>
    <dxf>
      <font>
        <strike val="0"/>
        <outline val="0"/>
        <shadow val="0"/>
        <u val="none"/>
        <vertAlign val="baseline"/>
        <name val="Aptos"/>
        <family val="2"/>
        <scheme val="none"/>
      </font>
      <fill>
        <patternFill patternType="solid">
          <fgColor indexed="64"/>
          <bgColor theme="0"/>
        </patternFill>
      </fill>
    </dxf>
    <dxf>
      <font>
        <strike val="0"/>
        <outline val="0"/>
        <shadow val="0"/>
        <u val="none"/>
        <vertAlign val="baseline"/>
        <name val="Aptos"/>
        <family val="2"/>
        <scheme val="none"/>
      </font>
      <fill>
        <patternFill patternType="solid">
          <fgColor indexed="64"/>
          <bgColor theme="0"/>
        </patternFill>
      </fill>
    </dxf>
    <dxf>
      <font>
        <strike val="0"/>
        <outline val="0"/>
        <shadow val="0"/>
        <u val="none"/>
        <vertAlign val="baseline"/>
        <name val="Aptos"/>
        <family val="2"/>
        <scheme val="none"/>
      </font>
      <fill>
        <patternFill patternType="solid">
          <fgColor indexed="64"/>
          <bgColor theme="0"/>
        </patternFill>
      </fill>
    </dxf>
    <dxf>
      <font>
        <strike val="0"/>
        <outline val="0"/>
        <shadow val="0"/>
        <u val="none"/>
        <vertAlign val="baseline"/>
        <name val="Aptos"/>
        <family val="2"/>
        <scheme val="none"/>
      </font>
      <numFmt numFmtId="19" formatCode="dd/mm/yyyy"/>
      <fill>
        <patternFill patternType="solid">
          <fgColor indexed="64"/>
          <bgColor theme="0"/>
        </patternFill>
      </fill>
    </dxf>
    <dxf>
      <font>
        <strike val="0"/>
        <outline val="0"/>
        <shadow val="0"/>
        <u val="none"/>
        <vertAlign val="baseline"/>
        <name val="Aptos"/>
        <family val="2"/>
        <scheme val="none"/>
      </font>
      <fill>
        <patternFill patternType="solid">
          <fgColor indexed="64"/>
          <bgColor theme="0"/>
        </patternFill>
      </fill>
    </dxf>
    <dxf>
      <font>
        <b val="0"/>
        <i val="0"/>
        <strike val="0"/>
        <condense val="0"/>
        <extend val="0"/>
        <outline val="0"/>
        <shadow val="0"/>
        <u val="none"/>
        <vertAlign val="baseline"/>
        <sz val="11"/>
        <color theme="1"/>
        <name val="Aptos"/>
        <family val="2"/>
        <scheme val="none"/>
      </font>
      <fill>
        <patternFill patternType="solid">
          <fgColor indexed="64"/>
          <bgColor theme="0"/>
        </patternFill>
      </fill>
    </dxf>
    <dxf>
      <font>
        <strike val="0"/>
        <outline val="0"/>
        <shadow val="0"/>
        <u val="none"/>
        <vertAlign val="baseline"/>
        <name val="Aptos"/>
        <family val="2"/>
        <scheme val="none"/>
      </font>
      <fill>
        <patternFill patternType="solid">
          <fgColor indexed="64"/>
          <bgColor theme="0"/>
        </patternFill>
      </fill>
    </dxf>
    <dxf>
      <font>
        <strike val="0"/>
        <outline val="0"/>
        <shadow val="0"/>
        <u val="none"/>
        <vertAlign val="baseline"/>
        <name val="Aptos"/>
        <family val="2"/>
        <scheme val="none"/>
      </font>
      <fill>
        <patternFill patternType="solid">
          <fgColor indexed="64"/>
          <bgColor theme="0"/>
        </patternFill>
      </fill>
      <alignment horizontal="center" vertical="bottom" textRotation="0" wrapText="0" indent="0" justifyLastLine="0" shrinkToFit="0" readingOrder="0"/>
    </dxf>
    <dxf>
      <font>
        <b/>
        <i val="0"/>
        <strike val="0"/>
        <condense val="0"/>
        <extend val="0"/>
        <outline val="0"/>
        <shadow val="0"/>
        <u val="none"/>
        <vertAlign val="baseline"/>
        <sz val="11"/>
        <color theme="1"/>
        <name val="Aptos"/>
        <family val="2"/>
        <scheme val="none"/>
      </font>
      <alignment horizontal="general" vertical="bottom" textRotation="0" wrapText="1" indent="0" justifyLastLine="0" shrinkToFit="0" readingOrder="0"/>
      <extLst>
        <ext xmlns:xfpb="http://schemas.microsoft.com/office/spreadsheetml/2022/featurepropertybag" uri="{0417FA29-78FA-4A13-93AC-8FF0FAFDF519}">
          <xfpb:DXFComplement i="0"/>
        </ext>
      </extLst>
    </dxf>
    <dxf>
      <font>
        <strike val="0"/>
        <outline val="0"/>
        <shadow val="0"/>
        <u val="none"/>
        <vertAlign val="baseline"/>
        <name val="Aptos"/>
        <family val="2"/>
        <scheme val="none"/>
      </font>
      <fill>
        <patternFill patternType="solid">
          <fgColor indexed="64"/>
          <bgColor theme="0"/>
        </patternFill>
      </fill>
      <alignment horizontal="general" vertical="bottom" textRotation="0" wrapText="1" indent="0" justifyLastLine="0" shrinkToFit="0" readingOrder="0"/>
    </dxf>
    <dxf>
      <font>
        <b/>
        <strike val="0"/>
        <outline val="0"/>
        <shadow val="0"/>
        <u val="none"/>
        <vertAlign val="baseline"/>
        <name val="Aptos"/>
        <family val="2"/>
        <scheme val="none"/>
      </font>
      <fill>
        <patternFill patternType="solid">
          <fgColor indexed="64"/>
          <bgColor theme="0"/>
        </patternFill>
      </fill>
    </dxf>
    <dxf>
      <font>
        <strike val="0"/>
        <outline val="0"/>
        <shadow val="0"/>
        <u val="none"/>
        <vertAlign val="baseline"/>
        <name val="Aptos"/>
        <family val="2"/>
        <scheme val="none"/>
      </font>
      <fill>
        <patternFill patternType="solid">
          <fgColor rgb="FF000000"/>
          <bgColor rgb="FFFFFFFF"/>
        </patternFill>
      </fill>
    </dxf>
    <dxf>
      <font>
        <b/>
        <i val="0"/>
        <strike val="0"/>
        <condense val="0"/>
        <extend val="0"/>
        <outline val="0"/>
        <shadow val="0"/>
        <u val="none"/>
        <vertAlign val="baseline"/>
        <sz val="11"/>
        <color rgb="FFA31712"/>
        <name val="Aptos"/>
        <family val="2"/>
        <scheme val="none"/>
      </font>
      <fill>
        <patternFill patternType="solid">
          <fgColor indexed="64"/>
          <bgColor theme="0"/>
        </patternFill>
      </fill>
      <alignment horizontal="center" vertical="bottom" textRotation="0" wrapText="0" indent="0" justifyLastLine="0" shrinkToFit="0" readingOrder="0"/>
    </dxf>
    <dxf>
      <font>
        <strike val="0"/>
        <outline val="0"/>
        <shadow val="0"/>
        <u val="none"/>
        <vertAlign val="baseline"/>
        <name val="Aptos"/>
        <family val="2"/>
        <scheme val="none"/>
      </font>
      <fill>
        <patternFill patternType="solid">
          <fgColor indexed="64"/>
          <bgColor theme="0"/>
        </patternFill>
      </fill>
    </dxf>
    <dxf>
      <font>
        <strike val="0"/>
        <outline val="0"/>
        <shadow val="0"/>
        <u val="none"/>
        <vertAlign val="baseline"/>
        <name val="Aptos"/>
        <family val="2"/>
        <scheme val="none"/>
      </font>
      <fill>
        <patternFill patternType="solid">
          <fgColor indexed="64"/>
          <bgColor theme="0"/>
        </patternFill>
      </fill>
    </dxf>
    <dxf>
      <font>
        <strike val="0"/>
        <outline val="0"/>
        <shadow val="0"/>
        <u val="none"/>
        <vertAlign val="baseline"/>
        <name val="Aptos"/>
        <family val="2"/>
        <scheme val="none"/>
      </font>
      <fill>
        <patternFill patternType="solid">
          <fgColor indexed="64"/>
          <bgColor theme="0"/>
        </patternFill>
      </fill>
    </dxf>
    <dxf>
      <font>
        <strike val="0"/>
        <outline val="0"/>
        <shadow val="0"/>
        <u val="none"/>
        <vertAlign val="baseline"/>
        <name val="Aptos"/>
        <family val="2"/>
        <scheme val="none"/>
      </font>
      <numFmt numFmtId="19" formatCode="dd/mm/yyyy"/>
      <fill>
        <patternFill patternType="solid">
          <fgColor indexed="64"/>
          <bgColor theme="0"/>
        </patternFill>
      </fill>
    </dxf>
    <dxf>
      <font>
        <strike val="0"/>
        <outline val="0"/>
        <shadow val="0"/>
        <u val="none"/>
        <vertAlign val="baseline"/>
        <name val="Aptos"/>
        <family val="2"/>
        <scheme val="none"/>
      </font>
      <fill>
        <patternFill patternType="solid">
          <fgColor indexed="64"/>
          <bgColor theme="0"/>
        </patternFill>
      </fill>
    </dxf>
    <dxf>
      <font>
        <b val="0"/>
        <i val="0"/>
        <strike val="0"/>
        <condense val="0"/>
        <extend val="0"/>
        <outline val="0"/>
        <shadow val="0"/>
        <u val="none"/>
        <vertAlign val="baseline"/>
        <sz val="11"/>
        <color theme="1"/>
        <name val="Aptos"/>
        <family val="2"/>
        <scheme val="none"/>
      </font>
      <fill>
        <patternFill patternType="solid">
          <fgColor indexed="64"/>
          <bgColor theme="0"/>
        </patternFill>
      </fill>
    </dxf>
    <dxf>
      <font>
        <strike val="0"/>
        <outline val="0"/>
        <shadow val="0"/>
        <u val="none"/>
        <vertAlign val="baseline"/>
        <name val="Aptos"/>
        <family val="2"/>
        <scheme val="none"/>
      </font>
      <fill>
        <patternFill patternType="solid">
          <fgColor indexed="64"/>
          <bgColor theme="0"/>
        </patternFill>
      </fill>
    </dxf>
    <dxf>
      <font>
        <strike val="0"/>
        <outline val="0"/>
        <shadow val="0"/>
        <u val="none"/>
        <vertAlign val="baseline"/>
        <name val="Aptos"/>
        <family val="2"/>
        <scheme val="none"/>
      </font>
      <fill>
        <patternFill patternType="solid">
          <fgColor indexed="64"/>
          <bgColor theme="0"/>
        </patternFill>
      </fill>
      <alignment horizontal="center" vertical="bottom" textRotation="0" wrapText="0" indent="0" justifyLastLine="0" shrinkToFit="0" readingOrder="0"/>
    </dxf>
    <dxf>
      <font>
        <b/>
        <i val="0"/>
        <strike val="0"/>
        <condense val="0"/>
        <extend val="0"/>
        <outline val="0"/>
        <shadow val="0"/>
        <u val="none"/>
        <vertAlign val="baseline"/>
        <sz val="11"/>
        <color theme="1"/>
        <name val="Aptos"/>
        <family val="2"/>
        <scheme val="none"/>
      </font>
      <alignment horizontal="general" vertical="bottom" textRotation="0" wrapText="1" indent="0" justifyLastLine="0" shrinkToFit="0" readingOrder="0"/>
      <extLst>
        <ext xmlns:xfpb="http://schemas.microsoft.com/office/spreadsheetml/2022/featurepropertybag" uri="{0417FA29-78FA-4A13-93AC-8FF0FAFDF519}">
          <xfpb:DXFComplement i="0"/>
        </ext>
      </extLst>
    </dxf>
    <dxf>
      <font>
        <strike val="0"/>
        <outline val="0"/>
        <shadow val="0"/>
        <u val="none"/>
        <vertAlign val="baseline"/>
        <name val="Aptos"/>
        <family val="2"/>
        <scheme val="none"/>
      </font>
      <fill>
        <patternFill patternType="solid">
          <fgColor indexed="64"/>
          <bgColor theme="0"/>
        </patternFill>
      </fill>
      <alignment horizontal="general" vertical="bottom" textRotation="0" wrapText="1" indent="0" justifyLastLine="0" shrinkToFit="0" readingOrder="0"/>
    </dxf>
    <dxf>
      <font>
        <b/>
        <strike val="0"/>
        <outline val="0"/>
        <shadow val="0"/>
        <u val="none"/>
        <vertAlign val="baseline"/>
        <name val="Aptos"/>
        <family val="2"/>
        <scheme val="none"/>
      </font>
      <fill>
        <patternFill patternType="solid">
          <fgColor indexed="64"/>
          <bgColor theme="0"/>
        </patternFill>
      </fill>
    </dxf>
    <dxf>
      <font>
        <strike val="0"/>
        <outline val="0"/>
        <shadow val="0"/>
        <u val="none"/>
        <vertAlign val="baseline"/>
        <name val="Aptos"/>
        <family val="2"/>
        <scheme val="none"/>
      </font>
      <fill>
        <patternFill patternType="solid">
          <fgColor rgb="FF000000"/>
          <bgColor rgb="FFFFFFFF"/>
        </patternFill>
      </fill>
    </dxf>
    <dxf>
      <font>
        <b/>
        <i val="0"/>
        <strike val="0"/>
        <condense val="0"/>
        <extend val="0"/>
        <outline val="0"/>
        <shadow val="0"/>
        <u val="none"/>
        <vertAlign val="baseline"/>
        <sz val="11"/>
        <color rgb="FFA31712"/>
        <name val="Aptos"/>
        <family val="2"/>
        <scheme val="none"/>
      </font>
      <fill>
        <patternFill patternType="solid">
          <fgColor indexed="64"/>
          <bgColor theme="0"/>
        </patternFill>
      </fill>
      <alignment horizontal="center" vertical="bottom" textRotation="0" wrapText="0" indent="0" justifyLastLine="0" shrinkToFit="0" readingOrder="0"/>
    </dxf>
    <dxf>
      <font>
        <strike val="0"/>
        <outline val="0"/>
        <shadow val="0"/>
        <u val="none"/>
        <vertAlign val="baseline"/>
        <name val="Aptos"/>
        <family val="2"/>
        <scheme val="none"/>
      </font>
      <fill>
        <patternFill patternType="solid">
          <fgColor indexed="64"/>
          <bgColor theme="0"/>
        </patternFill>
      </fill>
    </dxf>
    <dxf>
      <font>
        <strike val="0"/>
        <outline val="0"/>
        <shadow val="0"/>
        <u val="none"/>
        <vertAlign val="baseline"/>
        <name val="Aptos"/>
        <family val="2"/>
        <scheme val="none"/>
      </font>
      <fill>
        <patternFill patternType="solid">
          <fgColor indexed="64"/>
          <bgColor theme="0"/>
        </patternFill>
      </fill>
    </dxf>
    <dxf>
      <font>
        <strike val="0"/>
        <outline val="0"/>
        <shadow val="0"/>
        <u val="none"/>
        <vertAlign val="baseline"/>
        <name val="Aptos"/>
        <family val="2"/>
        <scheme val="none"/>
      </font>
      <fill>
        <patternFill patternType="solid">
          <fgColor indexed="64"/>
          <bgColor theme="0"/>
        </patternFill>
      </fill>
    </dxf>
    <dxf>
      <font>
        <strike val="0"/>
        <outline val="0"/>
        <shadow val="0"/>
        <u val="none"/>
        <vertAlign val="baseline"/>
        <name val="Aptos"/>
        <family val="2"/>
        <scheme val="none"/>
      </font>
      <numFmt numFmtId="19" formatCode="dd/mm/yyyy"/>
      <fill>
        <patternFill patternType="solid">
          <fgColor indexed="64"/>
          <bgColor theme="0"/>
        </patternFill>
      </fill>
    </dxf>
    <dxf>
      <font>
        <strike val="0"/>
        <outline val="0"/>
        <shadow val="0"/>
        <u val="none"/>
        <vertAlign val="baseline"/>
        <name val="Aptos"/>
        <family val="2"/>
        <scheme val="none"/>
      </font>
      <fill>
        <patternFill patternType="solid">
          <fgColor indexed="64"/>
          <bgColor theme="0"/>
        </patternFill>
      </fill>
    </dxf>
    <dxf>
      <font>
        <b val="0"/>
        <i val="0"/>
        <strike val="0"/>
        <condense val="0"/>
        <extend val="0"/>
        <outline val="0"/>
        <shadow val="0"/>
        <u val="none"/>
        <vertAlign val="baseline"/>
        <sz val="11"/>
        <color theme="1"/>
        <name val="Aptos"/>
        <family val="2"/>
        <scheme val="none"/>
      </font>
      <fill>
        <patternFill patternType="solid">
          <fgColor indexed="64"/>
          <bgColor theme="0"/>
        </patternFill>
      </fill>
    </dxf>
    <dxf>
      <font>
        <strike val="0"/>
        <outline val="0"/>
        <shadow val="0"/>
        <u val="none"/>
        <vertAlign val="baseline"/>
        <name val="Aptos"/>
        <family val="2"/>
        <scheme val="none"/>
      </font>
      <fill>
        <patternFill patternType="solid">
          <fgColor indexed="64"/>
          <bgColor theme="0"/>
        </patternFill>
      </fill>
    </dxf>
    <dxf>
      <font>
        <strike val="0"/>
        <outline val="0"/>
        <shadow val="0"/>
        <u val="none"/>
        <vertAlign val="baseline"/>
        <name val="Aptos"/>
        <family val="2"/>
        <scheme val="none"/>
      </font>
      <fill>
        <patternFill patternType="solid">
          <fgColor indexed="64"/>
          <bgColor theme="0"/>
        </patternFill>
      </fill>
      <alignment horizontal="center" vertical="bottom" textRotation="0" wrapText="0" indent="0" justifyLastLine="0" shrinkToFit="0" readingOrder="0"/>
    </dxf>
    <dxf>
      <font>
        <b/>
        <i val="0"/>
        <strike val="0"/>
        <condense val="0"/>
        <extend val="0"/>
        <outline val="0"/>
        <shadow val="0"/>
        <u val="none"/>
        <vertAlign val="baseline"/>
        <sz val="11"/>
        <color theme="1"/>
        <name val="Aptos"/>
        <family val="2"/>
        <scheme val="none"/>
      </font>
      <alignment horizontal="general" vertical="bottom" textRotation="0" wrapText="1" indent="0" justifyLastLine="0" shrinkToFit="0" readingOrder="0"/>
      <extLst>
        <ext xmlns:xfpb="http://schemas.microsoft.com/office/spreadsheetml/2022/featurepropertybag" uri="{0417FA29-78FA-4A13-93AC-8FF0FAFDF519}">
          <xfpb:DXFComplement i="0"/>
        </ext>
      </extLst>
    </dxf>
    <dxf>
      <font>
        <strike val="0"/>
        <outline val="0"/>
        <shadow val="0"/>
        <u val="none"/>
        <vertAlign val="baseline"/>
        <name val="Aptos"/>
        <family val="2"/>
        <scheme val="none"/>
      </font>
      <fill>
        <patternFill patternType="solid">
          <fgColor indexed="64"/>
          <bgColor theme="0"/>
        </patternFill>
      </fill>
      <alignment horizontal="general" vertical="bottom" textRotation="0" wrapText="1" indent="0" justifyLastLine="0" shrinkToFit="0" readingOrder="0"/>
    </dxf>
    <dxf>
      <font>
        <b/>
        <strike val="0"/>
        <outline val="0"/>
        <shadow val="0"/>
        <u val="none"/>
        <vertAlign val="baseline"/>
        <name val="Aptos"/>
        <family val="2"/>
        <scheme val="none"/>
      </font>
      <fill>
        <patternFill patternType="solid">
          <fgColor indexed="64"/>
          <bgColor theme="0"/>
        </patternFill>
      </fill>
    </dxf>
    <dxf>
      <font>
        <strike val="0"/>
        <outline val="0"/>
        <shadow val="0"/>
        <u val="none"/>
        <vertAlign val="baseline"/>
        <name val="Aptos"/>
        <family val="2"/>
        <scheme val="none"/>
      </font>
      <fill>
        <patternFill patternType="solid">
          <fgColor rgb="FF000000"/>
          <bgColor rgb="FFFFFFFF"/>
        </patternFill>
      </fill>
    </dxf>
    <dxf>
      <font>
        <b/>
        <i val="0"/>
        <strike val="0"/>
        <condense val="0"/>
        <extend val="0"/>
        <outline val="0"/>
        <shadow val="0"/>
        <u val="none"/>
        <vertAlign val="baseline"/>
        <sz val="11"/>
        <color rgb="FFA31712"/>
        <name val="Aptos"/>
        <family val="2"/>
        <scheme val="none"/>
      </font>
      <fill>
        <patternFill patternType="solid">
          <fgColor indexed="64"/>
          <bgColor theme="0"/>
        </patternFill>
      </fill>
      <alignment horizontal="center" vertical="bottom" textRotation="0" wrapText="0" indent="0" justifyLastLine="0" shrinkToFit="0" readingOrder="0"/>
    </dxf>
    <dxf>
      <font>
        <strike val="0"/>
        <outline val="0"/>
        <shadow val="0"/>
        <u val="none"/>
        <vertAlign val="baseline"/>
        <name val="Aptos"/>
        <family val="2"/>
        <scheme val="none"/>
      </font>
      <fill>
        <patternFill patternType="solid">
          <fgColor indexed="64"/>
          <bgColor theme="0"/>
        </patternFill>
      </fill>
    </dxf>
    <dxf>
      <font>
        <strike val="0"/>
        <outline val="0"/>
        <shadow val="0"/>
        <u val="none"/>
        <vertAlign val="baseline"/>
        <name val="Aptos"/>
        <family val="2"/>
        <scheme val="none"/>
      </font>
      <fill>
        <patternFill patternType="solid">
          <fgColor indexed="64"/>
          <bgColor theme="0"/>
        </patternFill>
      </fill>
    </dxf>
    <dxf>
      <font>
        <strike val="0"/>
        <outline val="0"/>
        <shadow val="0"/>
        <u val="none"/>
        <vertAlign val="baseline"/>
        <name val="Aptos"/>
        <family val="2"/>
        <scheme val="none"/>
      </font>
      <fill>
        <patternFill patternType="solid">
          <fgColor indexed="64"/>
          <bgColor theme="0"/>
        </patternFill>
      </fill>
    </dxf>
    <dxf>
      <font>
        <strike val="0"/>
        <outline val="0"/>
        <shadow val="0"/>
        <u val="none"/>
        <vertAlign val="baseline"/>
        <name val="Aptos"/>
        <family val="2"/>
        <scheme val="none"/>
      </font>
      <numFmt numFmtId="19" formatCode="dd/mm/yyyy"/>
      <fill>
        <patternFill patternType="solid">
          <fgColor indexed="64"/>
          <bgColor theme="0"/>
        </patternFill>
      </fill>
    </dxf>
    <dxf>
      <font>
        <strike val="0"/>
        <outline val="0"/>
        <shadow val="0"/>
        <u val="none"/>
        <vertAlign val="baseline"/>
        <name val="Aptos"/>
        <family val="2"/>
        <scheme val="none"/>
      </font>
      <fill>
        <patternFill patternType="solid">
          <fgColor indexed="64"/>
          <bgColor theme="0"/>
        </patternFill>
      </fill>
    </dxf>
    <dxf>
      <font>
        <b val="0"/>
        <i val="0"/>
        <strike val="0"/>
        <condense val="0"/>
        <extend val="0"/>
        <outline val="0"/>
        <shadow val="0"/>
        <u val="none"/>
        <vertAlign val="baseline"/>
        <sz val="11"/>
        <color theme="1"/>
        <name val="Aptos"/>
        <family val="2"/>
        <scheme val="none"/>
      </font>
      <fill>
        <patternFill patternType="solid">
          <fgColor indexed="64"/>
          <bgColor theme="0"/>
        </patternFill>
      </fill>
    </dxf>
    <dxf>
      <font>
        <strike val="0"/>
        <outline val="0"/>
        <shadow val="0"/>
        <u val="none"/>
        <vertAlign val="baseline"/>
        <name val="Aptos"/>
        <family val="2"/>
        <scheme val="none"/>
      </font>
      <fill>
        <patternFill patternType="solid">
          <fgColor indexed="64"/>
          <bgColor theme="0"/>
        </patternFill>
      </fill>
    </dxf>
    <dxf>
      <font>
        <strike val="0"/>
        <outline val="0"/>
        <shadow val="0"/>
        <u val="none"/>
        <vertAlign val="baseline"/>
        <name val="Aptos"/>
        <family val="2"/>
        <scheme val="none"/>
      </font>
      <fill>
        <patternFill patternType="solid">
          <fgColor indexed="64"/>
          <bgColor theme="0"/>
        </patternFill>
      </fill>
      <alignment horizontal="center" vertical="bottom" textRotation="0" wrapText="0" indent="0" justifyLastLine="0" shrinkToFit="0" readingOrder="0"/>
    </dxf>
    <dxf>
      <font>
        <b/>
        <i val="0"/>
        <strike val="0"/>
        <condense val="0"/>
        <extend val="0"/>
        <outline val="0"/>
        <shadow val="0"/>
        <u val="none"/>
        <vertAlign val="baseline"/>
        <sz val="11"/>
        <color theme="1"/>
        <name val="Aptos"/>
        <family val="2"/>
        <scheme val="none"/>
      </font>
      <alignment horizontal="general" vertical="bottom" textRotation="0" wrapText="1" indent="0" justifyLastLine="0" shrinkToFit="0" readingOrder="0"/>
      <extLst>
        <ext xmlns:xfpb="http://schemas.microsoft.com/office/spreadsheetml/2022/featurepropertybag" uri="{0417FA29-78FA-4A13-93AC-8FF0FAFDF519}">
          <xfpb:DXFComplement i="0"/>
        </ext>
      </extLst>
    </dxf>
    <dxf>
      <font>
        <strike val="0"/>
        <outline val="0"/>
        <shadow val="0"/>
        <u val="none"/>
        <vertAlign val="baseline"/>
        <name val="Aptos"/>
        <family val="2"/>
        <scheme val="none"/>
      </font>
      <fill>
        <patternFill patternType="solid">
          <fgColor indexed="64"/>
          <bgColor theme="0"/>
        </patternFill>
      </fill>
      <alignment horizontal="general" vertical="bottom" textRotation="0" wrapText="1" indent="0" justifyLastLine="0" shrinkToFit="0" readingOrder="0"/>
    </dxf>
    <dxf>
      <font>
        <b/>
        <strike val="0"/>
        <outline val="0"/>
        <shadow val="0"/>
        <u val="none"/>
        <vertAlign val="baseline"/>
        <name val="Aptos"/>
        <family val="2"/>
        <scheme val="none"/>
      </font>
      <fill>
        <patternFill patternType="solid">
          <fgColor indexed="64"/>
          <bgColor theme="0"/>
        </patternFill>
      </fill>
    </dxf>
    <dxf>
      <font>
        <strike val="0"/>
        <outline val="0"/>
        <shadow val="0"/>
        <u val="none"/>
        <vertAlign val="baseline"/>
        <name val="Aptos"/>
        <family val="2"/>
        <scheme val="none"/>
      </font>
      <fill>
        <patternFill patternType="solid">
          <fgColor rgb="FF000000"/>
          <bgColor rgb="FFFFFFFF"/>
        </patternFill>
      </fill>
    </dxf>
    <dxf>
      <font>
        <b/>
        <i val="0"/>
        <strike val="0"/>
        <condense val="0"/>
        <extend val="0"/>
        <outline val="0"/>
        <shadow val="0"/>
        <u val="none"/>
        <vertAlign val="baseline"/>
        <sz val="11"/>
        <color rgb="FFA31712"/>
        <name val="Aptos"/>
        <family val="2"/>
        <scheme val="none"/>
      </font>
      <fill>
        <patternFill patternType="solid">
          <fgColor indexed="64"/>
          <bgColor theme="0"/>
        </patternFill>
      </fill>
      <alignment horizontal="center" vertical="bottom" textRotation="0" wrapText="0" indent="0" justifyLastLine="0" shrinkToFit="0" readingOrder="0"/>
    </dxf>
    <dxf>
      <font>
        <strike val="0"/>
        <outline val="0"/>
        <shadow val="0"/>
        <u val="none"/>
        <vertAlign val="baseline"/>
        <name val="Aptos"/>
        <family val="2"/>
        <scheme val="none"/>
      </font>
      <fill>
        <patternFill patternType="solid">
          <fgColor indexed="64"/>
          <bgColor theme="0"/>
        </patternFill>
      </fill>
    </dxf>
    <dxf>
      <font>
        <strike val="0"/>
        <outline val="0"/>
        <shadow val="0"/>
        <u val="none"/>
        <vertAlign val="baseline"/>
        <name val="Aptos"/>
        <family val="2"/>
        <scheme val="none"/>
      </font>
      <fill>
        <patternFill patternType="solid">
          <fgColor indexed="64"/>
          <bgColor theme="0"/>
        </patternFill>
      </fill>
    </dxf>
    <dxf>
      <font>
        <strike val="0"/>
        <outline val="0"/>
        <shadow val="0"/>
        <u val="none"/>
        <vertAlign val="baseline"/>
        <name val="Aptos"/>
        <family val="2"/>
        <scheme val="none"/>
      </font>
      <fill>
        <patternFill patternType="solid">
          <fgColor indexed="64"/>
          <bgColor theme="0"/>
        </patternFill>
      </fill>
    </dxf>
    <dxf>
      <font>
        <strike val="0"/>
        <outline val="0"/>
        <shadow val="0"/>
        <u val="none"/>
        <vertAlign val="baseline"/>
        <name val="Aptos"/>
        <family val="2"/>
        <scheme val="none"/>
      </font>
      <numFmt numFmtId="19" formatCode="dd/mm/yyyy"/>
      <fill>
        <patternFill patternType="solid">
          <fgColor indexed="64"/>
          <bgColor theme="0"/>
        </patternFill>
      </fill>
    </dxf>
    <dxf>
      <font>
        <strike val="0"/>
        <outline val="0"/>
        <shadow val="0"/>
        <u val="none"/>
        <vertAlign val="baseline"/>
        <name val="Aptos"/>
        <family val="2"/>
        <scheme val="none"/>
      </font>
      <fill>
        <patternFill patternType="solid">
          <fgColor indexed="64"/>
          <bgColor theme="0"/>
        </patternFill>
      </fill>
    </dxf>
    <dxf>
      <font>
        <b val="0"/>
        <i val="0"/>
        <strike val="0"/>
        <condense val="0"/>
        <extend val="0"/>
        <outline val="0"/>
        <shadow val="0"/>
        <u val="none"/>
        <vertAlign val="baseline"/>
        <sz val="11"/>
        <color theme="1"/>
        <name val="Aptos"/>
        <family val="2"/>
        <scheme val="none"/>
      </font>
      <fill>
        <patternFill patternType="solid">
          <fgColor indexed="64"/>
          <bgColor theme="0"/>
        </patternFill>
      </fill>
    </dxf>
    <dxf>
      <font>
        <strike val="0"/>
        <outline val="0"/>
        <shadow val="0"/>
        <u val="none"/>
        <vertAlign val="baseline"/>
        <name val="Aptos"/>
        <family val="2"/>
        <scheme val="none"/>
      </font>
      <fill>
        <patternFill patternType="solid">
          <fgColor indexed="64"/>
          <bgColor theme="0"/>
        </patternFill>
      </fill>
    </dxf>
    <dxf>
      <font>
        <strike val="0"/>
        <outline val="0"/>
        <shadow val="0"/>
        <u val="none"/>
        <vertAlign val="baseline"/>
        <name val="Aptos"/>
        <family val="2"/>
        <scheme val="none"/>
      </font>
      <fill>
        <patternFill patternType="solid">
          <fgColor indexed="64"/>
          <bgColor theme="0"/>
        </patternFill>
      </fill>
      <alignment horizontal="center" vertical="bottom" textRotation="0" wrapText="0" indent="0" justifyLastLine="0" shrinkToFit="0" readingOrder="0"/>
    </dxf>
    <dxf>
      <font>
        <b/>
        <i val="0"/>
        <strike val="0"/>
        <condense val="0"/>
        <extend val="0"/>
        <outline val="0"/>
        <shadow val="0"/>
        <u val="none"/>
        <vertAlign val="baseline"/>
        <sz val="11"/>
        <color theme="1"/>
        <name val="Aptos"/>
        <family val="2"/>
        <scheme val="none"/>
      </font>
      <alignment horizontal="general" vertical="bottom" textRotation="0" wrapText="1" indent="0" justifyLastLine="0" shrinkToFit="0" readingOrder="0"/>
      <extLst>
        <ext xmlns:xfpb="http://schemas.microsoft.com/office/spreadsheetml/2022/featurepropertybag" uri="{0417FA29-78FA-4A13-93AC-8FF0FAFDF519}">
          <xfpb:DXFComplement i="0"/>
        </ext>
      </extLst>
    </dxf>
    <dxf>
      <font>
        <strike val="0"/>
        <outline val="0"/>
        <shadow val="0"/>
        <u val="none"/>
        <vertAlign val="baseline"/>
        <name val="Aptos"/>
        <family val="2"/>
        <scheme val="none"/>
      </font>
      <fill>
        <patternFill patternType="solid">
          <fgColor indexed="64"/>
          <bgColor theme="0"/>
        </patternFill>
      </fill>
      <alignment horizontal="general" vertical="bottom" textRotation="0" wrapText="1" indent="0" justifyLastLine="0" shrinkToFit="0" readingOrder="0"/>
    </dxf>
    <dxf>
      <font>
        <b/>
        <strike val="0"/>
        <outline val="0"/>
        <shadow val="0"/>
        <u val="none"/>
        <vertAlign val="baseline"/>
        <name val="Aptos"/>
        <family val="2"/>
        <scheme val="none"/>
      </font>
      <fill>
        <patternFill patternType="solid">
          <fgColor indexed="64"/>
          <bgColor theme="0"/>
        </patternFill>
      </fill>
    </dxf>
    <dxf>
      <font>
        <strike val="0"/>
        <outline val="0"/>
        <shadow val="0"/>
        <u val="none"/>
        <vertAlign val="baseline"/>
        <name val="Aptos"/>
        <family val="2"/>
        <scheme val="none"/>
      </font>
      <fill>
        <patternFill patternType="solid">
          <fgColor rgb="FF000000"/>
          <bgColor rgb="FFFFFFFF"/>
        </patternFill>
      </fill>
    </dxf>
    <dxf>
      <font>
        <b/>
        <i val="0"/>
        <strike val="0"/>
        <condense val="0"/>
        <extend val="0"/>
        <outline val="0"/>
        <shadow val="0"/>
        <u val="none"/>
        <vertAlign val="baseline"/>
        <sz val="11"/>
        <color rgb="FFA31712"/>
        <name val="Aptos"/>
        <family val="2"/>
        <scheme val="none"/>
      </font>
      <fill>
        <patternFill patternType="solid">
          <fgColor indexed="64"/>
          <bgColor theme="0"/>
        </patternFill>
      </fill>
      <alignment horizontal="center" vertical="bottom" textRotation="0" wrapText="0" indent="0" justifyLastLine="0" shrinkToFit="0" readingOrder="0"/>
    </dxf>
    <dxf>
      <font>
        <strike val="0"/>
        <outline val="0"/>
        <shadow val="0"/>
        <u val="none"/>
        <vertAlign val="baseline"/>
        <name val="Aptos"/>
        <family val="2"/>
        <scheme val="none"/>
      </font>
      <fill>
        <patternFill patternType="solid">
          <fgColor indexed="64"/>
          <bgColor theme="0"/>
        </patternFill>
      </fill>
    </dxf>
    <dxf>
      <font>
        <strike val="0"/>
        <outline val="0"/>
        <shadow val="0"/>
        <u val="none"/>
        <vertAlign val="baseline"/>
        <name val="Aptos"/>
        <family val="2"/>
        <scheme val="none"/>
      </font>
      <fill>
        <patternFill patternType="solid">
          <fgColor indexed="64"/>
          <bgColor theme="0"/>
        </patternFill>
      </fill>
    </dxf>
    <dxf>
      <font>
        <strike val="0"/>
        <outline val="0"/>
        <shadow val="0"/>
        <u val="none"/>
        <vertAlign val="baseline"/>
        <name val="Aptos"/>
        <family val="2"/>
        <scheme val="none"/>
      </font>
      <fill>
        <patternFill patternType="solid">
          <fgColor indexed="64"/>
          <bgColor theme="0"/>
        </patternFill>
      </fill>
    </dxf>
    <dxf>
      <font>
        <strike val="0"/>
        <outline val="0"/>
        <shadow val="0"/>
        <u val="none"/>
        <vertAlign val="baseline"/>
        <name val="Aptos"/>
        <family val="2"/>
        <scheme val="none"/>
      </font>
      <numFmt numFmtId="19" formatCode="dd/mm/yyyy"/>
      <fill>
        <patternFill patternType="solid">
          <fgColor indexed="64"/>
          <bgColor theme="0"/>
        </patternFill>
      </fill>
    </dxf>
    <dxf>
      <font>
        <strike val="0"/>
        <outline val="0"/>
        <shadow val="0"/>
        <u val="none"/>
        <vertAlign val="baseline"/>
        <name val="Aptos"/>
        <family val="2"/>
        <scheme val="none"/>
      </font>
      <fill>
        <patternFill patternType="solid">
          <fgColor indexed="64"/>
          <bgColor theme="0"/>
        </patternFill>
      </fill>
    </dxf>
    <dxf>
      <font>
        <b val="0"/>
        <i val="0"/>
        <strike val="0"/>
        <condense val="0"/>
        <extend val="0"/>
        <outline val="0"/>
        <shadow val="0"/>
        <u val="none"/>
        <vertAlign val="baseline"/>
        <sz val="11"/>
        <color theme="1"/>
        <name val="Aptos"/>
        <family val="2"/>
        <scheme val="none"/>
      </font>
      <fill>
        <patternFill patternType="solid">
          <fgColor indexed="64"/>
          <bgColor theme="0"/>
        </patternFill>
      </fill>
    </dxf>
    <dxf>
      <font>
        <strike val="0"/>
        <outline val="0"/>
        <shadow val="0"/>
        <u val="none"/>
        <vertAlign val="baseline"/>
        <name val="Aptos"/>
        <family val="2"/>
        <scheme val="none"/>
      </font>
      <fill>
        <patternFill patternType="solid">
          <fgColor indexed="64"/>
          <bgColor theme="0"/>
        </patternFill>
      </fill>
    </dxf>
    <dxf>
      <font>
        <strike val="0"/>
        <outline val="0"/>
        <shadow val="0"/>
        <u val="none"/>
        <vertAlign val="baseline"/>
        <name val="Aptos"/>
        <family val="2"/>
        <scheme val="none"/>
      </font>
      <fill>
        <patternFill patternType="solid">
          <fgColor indexed="64"/>
          <bgColor theme="0"/>
        </patternFill>
      </fill>
      <alignment horizontal="center" vertical="bottom" textRotation="0" wrapText="0" indent="0" justifyLastLine="0" shrinkToFit="0" readingOrder="0"/>
    </dxf>
    <dxf>
      <font>
        <b/>
        <i val="0"/>
        <strike val="0"/>
        <condense val="0"/>
        <extend val="0"/>
        <outline val="0"/>
        <shadow val="0"/>
        <u val="none"/>
        <vertAlign val="baseline"/>
        <sz val="11"/>
        <color theme="1"/>
        <name val="Aptos"/>
        <family val="2"/>
        <scheme val="none"/>
      </font>
      <alignment horizontal="general" vertical="bottom" textRotation="0" wrapText="1" indent="0" justifyLastLine="0" shrinkToFit="0" readingOrder="0"/>
      <extLst>
        <ext xmlns:xfpb="http://schemas.microsoft.com/office/spreadsheetml/2022/featurepropertybag" uri="{0417FA29-78FA-4A13-93AC-8FF0FAFDF519}">
          <xfpb:DXFComplement i="0"/>
        </ext>
      </extLst>
    </dxf>
    <dxf>
      <font>
        <strike val="0"/>
        <outline val="0"/>
        <shadow val="0"/>
        <u val="none"/>
        <vertAlign val="baseline"/>
        <name val="Aptos"/>
        <family val="2"/>
        <scheme val="none"/>
      </font>
      <fill>
        <patternFill patternType="solid">
          <fgColor indexed="64"/>
          <bgColor theme="0"/>
        </patternFill>
      </fill>
      <alignment horizontal="general" vertical="bottom" textRotation="0" wrapText="1" indent="0" justifyLastLine="0" shrinkToFit="0" readingOrder="0"/>
    </dxf>
    <dxf>
      <font>
        <b/>
        <strike val="0"/>
        <outline val="0"/>
        <shadow val="0"/>
        <u val="none"/>
        <vertAlign val="baseline"/>
        <name val="Aptos"/>
        <family val="2"/>
        <scheme val="none"/>
      </font>
      <fill>
        <patternFill patternType="solid">
          <fgColor indexed="64"/>
          <bgColor theme="0"/>
        </patternFill>
      </fill>
    </dxf>
    <dxf>
      <font>
        <strike val="0"/>
        <outline val="0"/>
        <shadow val="0"/>
        <u val="none"/>
        <vertAlign val="baseline"/>
        <name val="Aptos"/>
        <family val="2"/>
        <scheme val="none"/>
      </font>
      <fill>
        <patternFill patternType="solid">
          <fgColor rgb="FF000000"/>
          <bgColor rgb="FFFFFFFF"/>
        </patternFill>
      </fill>
    </dxf>
    <dxf>
      <font>
        <b/>
        <i val="0"/>
        <strike val="0"/>
        <condense val="0"/>
        <extend val="0"/>
        <outline val="0"/>
        <shadow val="0"/>
        <u val="none"/>
        <vertAlign val="baseline"/>
        <sz val="11"/>
        <color rgb="FFA31712"/>
        <name val="Aptos"/>
        <family val="2"/>
        <scheme val="none"/>
      </font>
      <fill>
        <patternFill patternType="solid">
          <fgColor indexed="64"/>
          <bgColor theme="0"/>
        </patternFill>
      </fill>
      <alignment horizontal="center" vertical="bottom" textRotation="0" wrapText="0" indent="0" justifyLastLine="0" shrinkToFit="0" readingOrder="0"/>
    </dxf>
    <dxf>
      <font>
        <strike val="0"/>
        <outline val="0"/>
        <shadow val="0"/>
        <u val="none"/>
        <vertAlign val="baseline"/>
        <name val="Aptos"/>
        <family val="2"/>
        <scheme val="none"/>
      </font>
      <fill>
        <patternFill patternType="solid">
          <fgColor indexed="64"/>
          <bgColor theme="0"/>
        </patternFill>
      </fill>
    </dxf>
    <dxf>
      <font>
        <strike val="0"/>
        <outline val="0"/>
        <shadow val="0"/>
        <u val="none"/>
        <vertAlign val="baseline"/>
        <name val="Aptos"/>
        <family val="2"/>
        <scheme val="none"/>
      </font>
      <fill>
        <patternFill patternType="solid">
          <fgColor indexed="64"/>
          <bgColor theme="0"/>
        </patternFill>
      </fill>
    </dxf>
    <dxf>
      <font>
        <strike val="0"/>
        <outline val="0"/>
        <shadow val="0"/>
        <u val="none"/>
        <vertAlign val="baseline"/>
        <name val="Aptos"/>
        <family val="2"/>
        <scheme val="none"/>
      </font>
      <fill>
        <patternFill patternType="solid">
          <fgColor indexed="64"/>
          <bgColor theme="0"/>
        </patternFill>
      </fill>
    </dxf>
    <dxf>
      <font>
        <strike val="0"/>
        <outline val="0"/>
        <shadow val="0"/>
        <u val="none"/>
        <vertAlign val="baseline"/>
        <name val="Aptos"/>
        <family val="2"/>
        <scheme val="none"/>
      </font>
      <numFmt numFmtId="19" formatCode="dd/mm/yyyy"/>
      <fill>
        <patternFill patternType="solid">
          <fgColor indexed="64"/>
          <bgColor theme="0"/>
        </patternFill>
      </fill>
    </dxf>
    <dxf>
      <font>
        <strike val="0"/>
        <outline val="0"/>
        <shadow val="0"/>
        <u val="none"/>
        <vertAlign val="baseline"/>
        <name val="Aptos"/>
        <family val="2"/>
        <scheme val="none"/>
      </font>
      <fill>
        <patternFill patternType="solid">
          <fgColor indexed="64"/>
          <bgColor theme="0"/>
        </patternFill>
      </fill>
    </dxf>
    <dxf>
      <font>
        <b val="0"/>
        <i val="0"/>
        <strike val="0"/>
        <condense val="0"/>
        <extend val="0"/>
        <outline val="0"/>
        <shadow val="0"/>
        <u val="none"/>
        <vertAlign val="baseline"/>
        <sz val="11"/>
        <color theme="1"/>
        <name val="Aptos"/>
        <family val="2"/>
        <scheme val="none"/>
      </font>
      <fill>
        <patternFill patternType="solid">
          <fgColor indexed="64"/>
          <bgColor theme="0"/>
        </patternFill>
      </fill>
    </dxf>
    <dxf>
      <font>
        <strike val="0"/>
        <outline val="0"/>
        <shadow val="0"/>
        <u val="none"/>
        <vertAlign val="baseline"/>
        <name val="Aptos"/>
        <family val="2"/>
        <scheme val="none"/>
      </font>
      <fill>
        <patternFill patternType="solid">
          <fgColor indexed="64"/>
          <bgColor theme="0"/>
        </patternFill>
      </fill>
    </dxf>
    <dxf>
      <font>
        <strike val="0"/>
        <outline val="0"/>
        <shadow val="0"/>
        <u val="none"/>
        <vertAlign val="baseline"/>
        <name val="Aptos"/>
        <family val="2"/>
        <scheme val="none"/>
      </font>
      <fill>
        <patternFill patternType="solid">
          <fgColor indexed="64"/>
          <bgColor theme="0"/>
        </patternFill>
      </fill>
      <alignment horizontal="center" vertical="bottom" textRotation="0" wrapText="0" indent="0" justifyLastLine="0" shrinkToFit="0" readingOrder="0"/>
    </dxf>
    <dxf>
      <font>
        <b/>
        <i val="0"/>
        <strike val="0"/>
        <condense val="0"/>
        <extend val="0"/>
        <outline val="0"/>
        <shadow val="0"/>
        <u val="none"/>
        <vertAlign val="baseline"/>
        <sz val="11"/>
        <color theme="1"/>
        <name val="Aptos"/>
        <family val="2"/>
        <scheme val="none"/>
      </font>
      <alignment horizontal="general" vertical="bottom" textRotation="0" wrapText="1" indent="0" justifyLastLine="0" shrinkToFit="0" readingOrder="0"/>
      <extLst>
        <ext xmlns:xfpb="http://schemas.microsoft.com/office/spreadsheetml/2022/featurepropertybag" uri="{0417FA29-78FA-4A13-93AC-8FF0FAFDF519}">
          <xfpb:DXFComplement i="0"/>
        </ext>
      </extLst>
    </dxf>
    <dxf>
      <font>
        <strike val="0"/>
        <outline val="0"/>
        <shadow val="0"/>
        <u val="none"/>
        <vertAlign val="baseline"/>
        <name val="Aptos"/>
        <family val="2"/>
        <scheme val="none"/>
      </font>
      <fill>
        <patternFill patternType="solid">
          <fgColor indexed="64"/>
          <bgColor theme="0"/>
        </patternFill>
      </fill>
      <alignment horizontal="general" vertical="bottom" textRotation="0" wrapText="1" indent="0" justifyLastLine="0" shrinkToFit="0" readingOrder="0"/>
    </dxf>
    <dxf>
      <font>
        <b/>
        <strike val="0"/>
        <outline val="0"/>
        <shadow val="0"/>
        <u val="none"/>
        <vertAlign val="baseline"/>
        <name val="Aptos"/>
        <family val="2"/>
        <scheme val="none"/>
      </font>
      <fill>
        <patternFill patternType="solid">
          <fgColor indexed="64"/>
          <bgColor theme="0"/>
        </patternFill>
      </fill>
    </dxf>
    <dxf>
      <font>
        <strike val="0"/>
        <outline val="0"/>
        <shadow val="0"/>
        <u val="none"/>
        <vertAlign val="baseline"/>
        <name val="Aptos"/>
        <family val="2"/>
        <scheme val="none"/>
      </font>
      <fill>
        <patternFill patternType="solid">
          <fgColor rgb="FF000000"/>
          <bgColor rgb="FFFFFFFF"/>
        </patternFill>
      </fill>
    </dxf>
    <dxf>
      <font>
        <b/>
        <i val="0"/>
        <strike val="0"/>
        <condense val="0"/>
        <extend val="0"/>
        <outline val="0"/>
        <shadow val="0"/>
        <u val="none"/>
        <vertAlign val="baseline"/>
        <sz val="11"/>
        <color rgb="FFA31712"/>
        <name val="Aptos"/>
        <family val="2"/>
        <scheme val="none"/>
      </font>
      <fill>
        <patternFill patternType="solid">
          <fgColor indexed="64"/>
          <bgColor theme="0"/>
        </patternFill>
      </fill>
      <alignment horizontal="center" vertical="bottom" textRotation="0" wrapText="0" indent="0" justifyLastLine="0" shrinkToFit="0" readingOrder="0"/>
    </dxf>
    <dxf>
      <font>
        <strike val="0"/>
        <outline val="0"/>
        <shadow val="0"/>
        <u val="none"/>
        <vertAlign val="baseline"/>
        <name val="Aptos"/>
        <family val="2"/>
        <scheme val="none"/>
      </font>
      <fill>
        <patternFill patternType="solid">
          <fgColor indexed="64"/>
          <bgColor theme="0"/>
        </patternFill>
      </fill>
    </dxf>
    <dxf>
      <font>
        <strike val="0"/>
        <outline val="0"/>
        <shadow val="0"/>
        <u val="none"/>
        <vertAlign val="baseline"/>
        <name val="Aptos"/>
        <family val="2"/>
        <scheme val="none"/>
      </font>
      <fill>
        <patternFill patternType="solid">
          <fgColor indexed="64"/>
          <bgColor theme="0"/>
        </patternFill>
      </fill>
    </dxf>
    <dxf>
      <font>
        <strike val="0"/>
        <outline val="0"/>
        <shadow val="0"/>
        <u val="none"/>
        <vertAlign val="baseline"/>
        <name val="Aptos"/>
        <family val="2"/>
        <scheme val="none"/>
      </font>
      <fill>
        <patternFill patternType="solid">
          <fgColor indexed="64"/>
          <bgColor theme="0"/>
        </patternFill>
      </fill>
    </dxf>
    <dxf>
      <font>
        <strike val="0"/>
        <outline val="0"/>
        <shadow val="0"/>
        <u val="none"/>
        <vertAlign val="baseline"/>
        <name val="Aptos"/>
        <family val="2"/>
        <scheme val="none"/>
      </font>
      <numFmt numFmtId="19" formatCode="dd/mm/yyyy"/>
      <fill>
        <patternFill patternType="solid">
          <fgColor indexed="64"/>
          <bgColor theme="0"/>
        </patternFill>
      </fill>
    </dxf>
    <dxf>
      <font>
        <strike val="0"/>
        <outline val="0"/>
        <shadow val="0"/>
        <u val="none"/>
        <vertAlign val="baseline"/>
        <name val="Aptos"/>
        <family val="2"/>
        <scheme val="none"/>
      </font>
      <fill>
        <patternFill patternType="solid">
          <fgColor indexed="64"/>
          <bgColor theme="0"/>
        </patternFill>
      </fill>
    </dxf>
    <dxf>
      <font>
        <b val="0"/>
        <i val="0"/>
        <strike val="0"/>
        <condense val="0"/>
        <extend val="0"/>
        <outline val="0"/>
        <shadow val="0"/>
        <u val="none"/>
        <vertAlign val="baseline"/>
        <sz val="11"/>
        <color theme="1"/>
        <name val="Aptos"/>
        <family val="2"/>
        <scheme val="none"/>
      </font>
      <fill>
        <patternFill patternType="solid">
          <fgColor indexed="64"/>
          <bgColor theme="0"/>
        </patternFill>
      </fill>
    </dxf>
    <dxf>
      <font>
        <strike val="0"/>
        <outline val="0"/>
        <shadow val="0"/>
        <u val="none"/>
        <vertAlign val="baseline"/>
        <name val="Aptos"/>
        <family val="2"/>
        <scheme val="none"/>
      </font>
      <fill>
        <patternFill patternType="solid">
          <fgColor indexed="64"/>
          <bgColor theme="0"/>
        </patternFill>
      </fill>
    </dxf>
    <dxf>
      <font>
        <strike val="0"/>
        <outline val="0"/>
        <shadow val="0"/>
        <u val="none"/>
        <vertAlign val="baseline"/>
        <name val="Aptos"/>
        <family val="2"/>
        <scheme val="none"/>
      </font>
      <fill>
        <patternFill patternType="solid">
          <fgColor indexed="64"/>
          <bgColor theme="0"/>
        </patternFill>
      </fill>
      <alignment horizontal="center" vertical="bottom" textRotation="0" wrapText="0" indent="0" justifyLastLine="0" shrinkToFit="0" readingOrder="0"/>
    </dxf>
    <dxf>
      <font>
        <b/>
        <i val="0"/>
        <strike val="0"/>
        <condense val="0"/>
        <extend val="0"/>
        <outline val="0"/>
        <shadow val="0"/>
        <u val="none"/>
        <vertAlign val="baseline"/>
        <sz val="11"/>
        <color theme="1"/>
        <name val="Aptos"/>
        <family val="2"/>
        <scheme val="none"/>
      </font>
      <alignment horizontal="general" vertical="bottom" textRotation="0" wrapText="1" indent="0" justifyLastLine="0" shrinkToFit="0" readingOrder="0"/>
      <extLst>
        <ext xmlns:xfpb="http://schemas.microsoft.com/office/spreadsheetml/2022/featurepropertybag" uri="{0417FA29-78FA-4A13-93AC-8FF0FAFDF519}">
          <xfpb:DXFComplement i="0"/>
        </ext>
      </extLst>
    </dxf>
    <dxf>
      <font>
        <strike val="0"/>
        <outline val="0"/>
        <shadow val="0"/>
        <u val="none"/>
        <vertAlign val="baseline"/>
        <name val="Aptos"/>
        <family val="2"/>
        <scheme val="none"/>
      </font>
      <fill>
        <patternFill patternType="solid">
          <fgColor indexed="64"/>
          <bgColor theme="0"/>
        </patternFill>
      </fill>
      <alignment horizontal="general" vertical="bottom" textRotation="0" wrapText="1" indent="0" justifyLastLine="0" shrinkToFit="0" readingOrder="0"/>
    </dxf>
    <dxf>
      <font>
        <b/>
        <strike val="0"/>
        <outline val="0"/>
        <shadow val="0"/>
        <u val="none"/>
        <vertAlign val="baseline"/>
        <name val="Aptos"/>
        <family val="2"/>
        <scheme val="none"/>
      </font>
      <fill>
        <patternFill patternType="solid">
          <fgColor indexed="64"/>
          <bgColor theme="0"/>
        </patternFill>
      </fill>
    </dxf>
    <dxf>
      <font>
        <strike val="0"/>
        <outline val="0"/>
        <shadow val="0"/>
        <u val="none"/>
        <vertAlign val="baseline"/>
        <name val="Aptos"/>
        <family val="2"/>
        <scheme val="none"/>
      </font>
      <fill>
        <patternFill patternType="solid">
          <fgColor rgb="FF000000"/>
          <bgColor rgb="FFFFFFFF"/>
        </patternFill>
      </fill>
    </dxf>
    <dxf>
      <font>
        <b/>
        <i val="0"/>
        <strike val="0"/>
        <condense val="0"/>
        <extend val="0"/>
        <outline val="0"/>
        <shadow val="0"/>
        <u val="none"/>
        <vertAlign val="baseline"/>
        <sz val="11"/>
        <color rgb="FFA31712"/>
        <name val="Aptos"/>
        <family val="2"/>
        <scheme val="none"/>
      </font>
      <fill>
        <patternFill patternType="solid">
          <fgColor indexed="64"/>
          <bgColor theme="0"/>
        </patternFill>
      </fill>
      <alignment horizontal="center" vertical="bottom" textRotation="0" wrapText="0" indent="0" justifyLastLine="0" shrinkToFit="0" readingOrder="0"/>
    </dxf>
    <dxf>
      <font>
        <strike val="0"/>
        <outline val="0"/>
        <shadow val="0"/>
        <u val="none"/>
        <vertAlign val="baseline"/>
        <name val="Aptos"/>
        <family val="2"/>
        <scheme val="none"/>
      </font>
      <fill>
        <patternFill patternType="solid">
          <fgColor indexed="64"/>
          <bgColor theme="0"/>
        </patternFill>
      </fill>
    </dxf>
    <dxf>
      <font>
        <strike val="0"/>
        <outline val="0"/>
        <shadow val="0"/>
        <u val="none"/>
        <vertAlign val="baseline"/>
        <name val="Aptos"/>
        <family val="2"/>
        <scheme val="none"/>
      </font>
      <fill>
        <patternFill patternType="solid">
          <fgColor indexed="64"/>
          <bgColor theme="0"/>
        </patternFill>
      </fill>
    </dxf>
    <dxf>
      <font>
        <strike val="0"/>
        <outline val="0"/>
        <shadow val="0"/>
        <u val="none"/>
        <vertAlign val="baseline"/>
        <name val="Aptos"/>
        <family val="2"/>
        <scheme val="none"/>
      </font>
      <fill>
        <patternFill patternType="solid">
          <fgColor indexed="64"/>
          <bgColor theme="0"/>
        </patternFill>
      </fill>
    </dxf>
    <dxf>
      <font>
        <strike val="0"/>
        <outline val="0"/>
        <shadow val="0"/>
        <u val="none"/>
        <vertAlign val="baseline"/>
        <name val="Aptos"/>
        <family val="2"/>
        <scheme val="none"/>
      </font>
      <numFmt numFmtId="19" formatCode="dd/mm/yyyy"/>
      <fill>
        <patternFill patternType="solid">
          <fgColor indexed="64"/>
          <bgColor theme="0"/>
        </patternFill>
      </fill>
    </dxf>
    <dxf>
      <font>
        <strike val="0"/>
        <outline val="0"/>
        <shadow val="0"/>
        <u val="none"/>
        <vertAlign val="baseline"/>
        <name val="Aptos"/>
        <family val="2"/>
        <scheme val="none"/>
      </font>
      <fill>
        <patternFill patternType="solid">
          <fgColor indexed="64"/>
          <bgColor theme="0"/>
        </patternFill>
      </fill>
    </dxf>
    <dxf>
      <font>
        <b val="0"/>
        <i val="0"/>
        <strike val="0"/>
        <condense val="0"/>
        <extend val="0"/>
        <outline val="0"/>
        <shadow val="0"/>
        <u val="none"/>
        <vertAlign val="baseline"/>
        <sz val="11"/>
        <color theme="1"/>
        <name val="Aptos"/>
        <family val="2"/>
        <scheme val="none"/>
      </font>
      <fill>
        <patternFill patternType="solid">
          <fgColor indexed="64"/>
          <bgColor theme="0"/>
        </patternFill>
      </fill>
    </dxf>
    <dxf>
      <font>
        <strike val="0"/>
        <outline val="0"/>
        <shadow val="0"/>
        <u val="none"/>
        <vertAlign val="baseline"/>
        <name val="Aptos"/>
        <family val="2"/>
        <scheme val="none"/>
      </font>
      <fill>
        <patternFill patternType="solid">
          <fgColor indexed="64"/>
          <bgColor theme="0"/>
        </patternFill>
      </fill>
    </dxf>
    <dxf>
      <font>
        <strike val="0"/>
        <outline val="0"/>
        <shadow val="0"/>
        <u val="none"/>
        <vertAlign val="baseline"/>
        <name val="Aptos"/>
        <family val="2"/>
        <scheme val="none"/>
      </font>
      <fill>
        <patternFill patternType="solid">
          <fgColor indexed="64"/>
          <bgColor theme="0"/>
        </patternFill>
      </fill>
      <alignment horizontal="center" vertical="bottom" textRotation="0" wrapText="0" indent="0" justifyLastLine="0" shrinkToFit="0" readingOrder="0"/>
    </dxf>
    <dxf>
      <font>
        <b/>
        <i val="0"/>
        <strike val="0"/>
        <condense val="0"/>
        <extend val="0"/>
        <outline val="0"/>
        <shadow val="0"/>
        <u val="none"/>
        <vertAlign val="baseline"/>
        <sz val="11"/>
        <color theme="1"/>
        <name val="Aptos"/>
        <family val="2"/>
        <scheme val="none"/>
      </font>
      <alignment horizontal="general" vertical="bottom" textRotation="0" wrapText="1" indent="0" justifyLastLine="0" shrinkToFit="0" readingOrder="0"/>
      <extLst>
        <ext xmlns:xfpb="http://schemas.microsoft.com/office/spreadsheetml/2022/featurepropertybag" uri="{0417FA29-78FA-4A13-93AC-8FF0FAFDF519}">
          <xfpb:DXFComplement i="0"/>
        </ext>
      </extLst>
    </dxf>
    <dxf>
      <font>
        <strike val="0"/>
        <outline val="0"/>
        <shadow val="0"/>
        <u val="none"/>
        <vertAlign val="baseline"/>
        <name val="Aptos"/>
        <family val="2"/>
        <scheme val="none"/>
      </font>
      <fill>
        <patternFill patternType="solid">
          <fgColor indexed="64"/>
          <bgColor theme="0"/>
        </patternFill>
      </fill>
      <alignment horizontal="general" vertical="bottom" textRotation="0" wrapText="1" indent="0" justifyLastLine="0" shrinkToFit="0" readingOrder="0"/>
    </dxf>
    <dxf>
      <font>
        <b/>
        <strike val="0"/>
        <outline val="0"/>
        <shadow val="0"/>
        <u val="none"/>
        <vertAlign val="baseline"/>
        <name val="Aptos"/>
        <family val="2"/>
        <scheme val="none"/>
      </font>
      <fill>
        <patternFill patternType="solid">
          <fgColor indexed="64"/>
          <bgColor theme="0"/>
        </patternFill>
      </fill>
    </dxf>
    <dxf>
      <font>
        <strike val="0"/>
        <outline val="0"/>
        <shadow val="0"/>
        <u val="none"/>
        <vertAlign val="baseline"/>
        <name val="Aptos"/>
        <family val="2"/>
        <scheme val="none"/>
      </font>
      <fill>
        <patternFill patternType="solid">
          <fgColor rgb="FF000000"/>
          <bgColor rgb="FFFFFFFF"/>
        </patternFill>
      </fill>
    </dxf>
    <dxf>
      <font>
        <b/>
        <i val="0"/>
        <strike val="0"/>
        <condense val="0"/>
        <extend val="0"/>
        <outline val="0"/>
        <shadow val="0"/>
        <u val="none"/>
        <vertAlign val="baseline"/>
        <sz val="11"/>
        <color rgb="FFA31712"/>
        <name val="Aptos"/>
        <family val="2"/>
        <scheme val="none"/>
      </font>
      <fill>
        <patternFill patternType="solid">
          <fgColor indexed="64"/>
          <bgColor theme="0"/>
        </patternFill>
      </fill>
      <alignment horizontal="center" vertical="bottom" textRotation="0" wrapText="0" indent="0" justifyLastLine="0" shrinkToFit="0" readingOrder="0"/>
    </dxf>
    <dxf>
      <font>
        <strike val="0"/>
        <outline val="0"/>
        <shadow val="0"/>
        <u val="none"/>
        <vertAlign val="baseline"/>
        <name val="Aptos"/>
        <family val="2"/>
        <scheme val="none"/>
      </font>
      <fill>
        <patternFill patternType="solid">
          <fgColor indexed="64"/>
          <bgColor theme="0"/>
        </patternFill>
      </fill>
    </dxf>
    <dxf>
      <font>
        <strike val="0"/>
        <outline val="0"/>
        <shadow val="0"/>
        <u val="none"/>
        <vertAlign val="baseline"/>
        <name val="Aptos"/>
        <family val="2"/>
        <scheme val="none"/>
      </font>
      <fill>
        <patternFill patternType="solid">
          <fgColor indexed="64"/>
          <bgColor theme="0"/>
        </patternFill>
      </fill>
    </dxf>
    <dxf>
      <font>
        <strike val="0"/>
        <outline val="0"/>
        <shadow val="0"/>
        <u val="none"/>
        <vertAlign val="baseline"/>
        <name val="Aptos"/>
        <family val="2"/>
        <scheme val="none"/>
      </font>
      <fill>
        <patternFill patternType="solid">
          <fgColor indexed="64"/>
          <bgColor theme="0"/>
        </patternFill>
      </fill>
    </dxf>
    <dxf>
      <font>
        <strike val="0"/>
        <outline val="0"/>
        <shadow val="0"/>
        <u val="none"/>
        <vertAlign val="baseline"/>
        <name val="Aptos"/>
        <family val="2"/>
        <scheme val="none"/>
      </font>
      <numFmt numFmtId="19" formatCode="dd/mm/yyyy"/>
      <fill>
        <patternFill patternType="solid">
          <fgColor indexed="64"/>
          <bgColor theme="0"/>
        </patternFill>
      </fill>
    </dxf>
    <dxf>
      <font>
        <strike val="0"/>
        <outline val="0"/>
        <shadow val="0"/>
        <u val="none"/>
        <vertAlign val="baseline"/>
        <name val="Aptos"/>
        <family val="2"/>
        <scheme val="none"/>
      </font>
      <fill>
        <patternFill patternType="solid">
          <fgColor indexed="64"/>
          <bgColor theme="0"/>
        </patternFill>
      </fill>
    </dxf>
    <dxf>
      <font>
        <b val="0"/>
        <i val="0"/>
        <strike val="0"/>
        <condense val="0"/>
        <extend val="0"/>
        <outline val="0"/>
        <shadow val="0"/>
        <u val="none"/>
        <vertAlign val="baseline"/>
        <sz val="11"/>
        <color theme="1"/>
        <name val="Aptos"/>
        <family val="2"/>
        <scheme val="none"/>
      </font>
      <fill>
        <patternFill patternType="solid">
          <fgColor indexed="64"/>
          <bgColor theme="0"/>
        </patternFill>
      </fill>
    </dxf>
    <dxf>
      <font>
        <strike val="0"/>
        <outline val="0"/>
        <shadow val="0"/>
        <u val="none"/>
        <vertAlign val="baseline"/>
        <name val="Aptos"/>
        <family val="2"/>
        <scheme val="none"/>
      </font>
      <fill>
        <patternFill patternType="solid">
          <fgColor indexed="64"/>
          <bgColor theme="0"/>
        </patternFill>
      </fill>
    </dxf>
    <dxf>
      <font>
        <strike val="0"/>
        <outline val="0"/>
        <shadow val="0"/>
        <u val="none"/>
        <vertAlign val="baseline"/>
        <name val="Aptos"/>
        <family val="2"/>
        <scheme val="none"/>
      </font>
      <fill>
        <patternFill patternType="solid">
          <fgColor indexed="64"/>
          <bgColor theme="0"/>
        </patternFill>
      </fill>
      <alignment horizontal="center" vertical="bottom" textRotation="0" wrapText="0" indent="0" justifyLastLine="0" shrinkToFit="0" readingOrder="0"/>
    </dxf>
    <dxf>
      <font>
        <b/>
        <i val="0"/>
        <strike val="0"/>
        <condense val="0"/>
        <extend val="0"/>
        <outline val="0"/>
        <shadow val="0"/>
        <u val="none"/>
        <vertAlign val="baseline"/>
        <sz val="11"/>
        <color theme="1"/>
        <name val="Aptos"/>
        <family val="2"/>
        <scheme val="none"/>
      </font>
      <alignment horizontal="general" vertical="bottom" textRotation="0" wrapText="1" indent="0" justifyLastLine="0" shrinkToFit="0" readingOrder="0"/>
      <extLst>
        <ext xmlns:xfpb="http://schemas.microsoft.com/office/spreadsheetml/2022/featurepropertybag" uri="{0417FA29-78FA-4A13-93AC-8FF0FAFDF519}">
          <xfpb:DXFComplement i="0"/>
        </ext>
      </extLst>
    </dxf>
    <dxf>
      <font>
        <strike val="0"/>
        <outline val="0"/>
        <shadow val="0"/>
        <u val="none"/>
        <vertAlign val="baseline"/>
        <name val="Aptos"/>
        <family val="2"/>
        <scheme val="none"/>
      </font>
      <fill>
        <patternFill patternType="solid">
          <fgColor indexed="64"/>
          <bgColor theme="0"/>
        </patternFill>
      </fill>
      <alignment horizontal="general" vertical="bottom" textRotation="0" wrapText="1" indent="0" justifyLastLine="0" shrinkToFit="0" readingOrder="0"/>
    </dxf>
    <dxf>
      <font>
        <b/>
        <strike val="0"/>
        <outline val="0"/>
        <shadow val="0"/>
        <u val="none"/>
        <vertAlign val="baseline"/>
        <name val="Aptos"/>
        <family val="2"/>
        <scheme val="none"/>
      </font>
      <fill>
        <patternFill patternType="solid">
          <fgColor indexed="64"/>
          <bgColor theme="0"/>
        </patternFill>
      </fill>
    </dxf>
    <dxf>
      <font>
        <strike val="0"/>
        <outline val="0"/>
        <shadow val="0"/>
        <u val="none"/>
        <vertAlign val="baseline"/>
        <name val="Aptos"/>
        <family val="2"/>
        <scheme val="none"/>
      </font>
      <fill>
        <patternFill patternType="solid">
          <fgColor rgb="FF000000"/>
          <bgColor rgb="FFFFFFFF"/>
        </patternFill>
      </fill>
    </dxf>
    <dxf>
      <font>
        <b/>
        <i val="0"/>
        <strike val="0"/>
        <condense val="0"/>
        <extend val="0"/>
        <outline val="0"/>
        <shadow val="0"/>
        <u val="none"/>
        <vertAlign val="baseline"/>
        <sz val="11"/>
        <color rgb="FFA31712"/>
        <name val="Aptos"/>
        <family val="2"/>
        <scheme val="none"/>
      </font>
      <fill>
        <patternFill patternType="solid">
          <fgColor indexed="64"/>
          <bgColor theme="0"/>
        </patternFill>
      </fill>
      <alignment horizontal="center" vertical="bottom" textRotation="0" wrapText="0" indent="0" justifyLastLine="0" shrinkToFit="0" readingOrder="0"/>
    </dxf>
    <dxf>
      <font>
        <strike val="0"/>
        <outline val="0"/>
        <shadow val="0"/>
        <u val="none"/>
        <vertAlign val="baseline"/>
        <name val="Aptos"/>
        <family val="2"/>
        <scheme val="none"/>
      </font>
      <fill>
        <patternFill patternType="solid">
          <fgColor indexed="64"/>
          <bgColor theme="0"/>
        </patternFill>
      </fill>
    </dxf>
    <dxf>
      <font>
        <strike val="0"/>
        <outline val="0"/>
        <shadow val="0"/>
        <u val="none"/>
        <vertAlign val="baseline"/>
        <name val="Aptos"/>
        <family val="2"/>
        <scheme val="none"/>
      </font>
      <fill>
        <patternFill patternType="solid">
          <fgColor indexed="64"/>
          <bgColor theme="0"/>
        </patternFill>
      </fill>
    </dxf>
    <dxf>
      <font>
        <strike val="0"/>
        <outline val="0"/>
        <shadow val="0"/>
        <u val="none"/>
        <vertAlign val="baseline"/>
        <name val="Aptos"/>
        <family val="2"/>
        <scheme val="none"/>
      </font>
      <fill>
        <patternFill patternType="solid">
          <fgColor indexed="64"/>
          <bgColor theme="0"/>
        </patternFill>
      </fill>
    </dxf>
    <dxf>
      <font>
        <strike val="0"/>
        <outline val="0"/>
        <shadow val="0"/>
        <u val="none"/>
        <vertAlign val="baseline"/>
        <name val="Aptos"/>
        <family val="2"/>
        <scheme val="none"/>
      </font>
      <numFmt numFmtId="19" formatCode="dd/mm/yyyy"/>
      <fill>
        <patternFill patternType="solid">
          <fgColor indexed="64"/>
          <bgColor theme="0"/>
        </patternFill>
      </fill>
    </dxf>
    <dxf>
      <font>
        <strike val="0"/>
        <outline val="0"/>
        <shadow val="0"/>
        <u val="none"/>
        <vertAlign val="baseline"/>
        <name val="Aptos"/>
        <family val="2"/>
        <scheme val="none"/>
      </font>
      <fill>
        <patternFill patternType="solid">
          <fgColor indexed="64"/>
          <bgColor theme="0"/>
        </patternFill>
      </fill>
    </dxf>
    <dxf>
      <font>
        <b val="0"/>
        <i val="0"/>
        <strike val="0"/>
        <condense val="0"/>
        <extend val="0"/>
        <outline val="0"/>
        <shadow val="0"/>
        <u val="none"/>
        <vertAlign val="baseline"/>
        <sz val="11"/>
        <color theme="1"/>
        <name val="Aptos"/>
        <family val="2"/>
        <scheme val="none"/>
      </font>
      <fill>
        <patternFill patternType="solid">
          <fgColor indexed="64"/>
          <bgColor theme="0"/>
        </patternFill>
      </fill>
    </dxf>
    <dxf>
      <font>
        <strike val="0"/>
        <outline val="0"/>
        <shadow val="0"/>
        <u val="none"/>
        <vertAlign val="baseline"/>
        <name val="Aptos"/>
        <family val="2"/>
        <scheme val="none"/>
      </font>
      <fill>
        <patternFill patternType="solid">
          <fgColor indexed="64"/>
          <bgColor theme="0"/>
        </patternFill>
      </fill>
    </dxf>
    <dxf>
      <font>
        <strike val="0"/>
        <outline val="0"/>
        <shadow val="0"/>
        <u val="none"/>
        <vertAlign val="baseline"/>
        <name val="Aptos"/>
        <family val="2"/>
        <scheme val="none"/>
      </font>
      <fill>
        <patternFill patternType="solid">
          <fgColor indexed="64"/>
          <bgColor theme="0"/>
        </patternFill>
      </fill>
      <alignment horizontal="center" vertical="bottom" textRotation="0" wrapText="0" indent="0" justifyLastLine="0" shrinkToFit="0" readingOrder="0"/>
    </dxf>
    <dxf>
      <font>
        <b/>
        <i val="0"/>
        <strike val="0"/>
        <condense val="0"/>
        <extend val="0"/>
        <outline val="0"/>
        <shadow val="0"/>
        <u val="none"/>
        <vertAlign val="baseline"/>
        <sz val="11"/>
        <color theme="1"/>
        <name val="Aptos"/>
        <family val="2"/>
        <scheme val="none"/>
      </font>
      <alignment horizontal="general" vertical="bottom" textRotation="0" wrapText="1" indent="0" justifyLastLine="0" shrinkToFit="0" readingOrder="0"/>
      <extLst>
        <ext xmlns:xfpb="http://schemas.microsoft.com/office/spreadsheetml/2022/featurepropertybag" uri="{0417FA29-78FA-4A13-93AC-8FF0FAFDF519}">
          <xfpb:DXFComplement i="0"/>
        </ext>
      </extLst>
    </dxf>
    <dxf>
      <font>
        <strike val="0"/>
        <outline val="0"/>
        <shadow val="0"/>
        <u val="none"/>
        <vertAlign val="baseline"/>
        <name val="Aptos"/>
        <family val="2"/>
        <scheme val="none"/>
      </font>
      <fill>
        <patternFill patternType="solid">
          <fgColor indexed="64"/>
          <bgColor theme="0"/>
        </patternFill>
      </fill>
      <alignment horizontal="general" vertical="bottom" textRotation="0" wrapText="1" indent="0" justifyLastLine="0" shrinkToFit="0" readingOrder="0"/>
    </dxf>
    <dxf>
      <font>
        <b/>
        <strike val="0"/>
        <outline val="0"/>
        <shadow val="0"/>
        <u val="none"/>
        <vertAlign val="baseline"/>
        <name val="Aptos"/>
        <family val="2"/>
        <scheme val="none"/>
      </font>
      <fill>
        <patternFill patternType="solid">
          <fgColor indexed="64"/>
          <bgColor theme="0"/>
        </patternFill>
      </fill>
    </dxf>
    <dxf>
      <font>
        <strike val="0"/>
        <outline val="0"/>
        <shadow val="0"/>
        <u val="none"/>
        <vertAlign val="baseline"/>
        <name val="Aptos"/>
        <family val="2"/>
        <scheme val="none"/>
      </font>
      <fill>
        <patternFill patternType="solid">
          <fgColor rgb="FF000000"/>
          <bgColor rgb="FFFFFFFF"/>
        </patternFill>
      </fill>
    </dxf>
    <dxf>
      <font>
        <b/>
        <i val="0"/>
        <strike val="0"/>
        <condense val="0"/>
        <extend val="0"/>
        <outline val="0"/>
        <shadow val="0"/>
        <u val="none"/>
        <vertAlign val="baseline"/>
        <sz val="11"/>
        <color rgb="FFA31712"/>
        <name val="Aptos"/>
        <family val="2"/>
        <scheme val="none"/>
      </font>
      <fill>
        <patternFill patternType="solid">
          <fgColor indexed="64"/>
          <bgColor theme="0"/>
        </patternFill>
      </fill>
      <alignment horizontal="center" vertical="bottom" textRotation="0" wrapText="0" indent="0" justifyLastLine="0" shrinkToFit="0" readingOrder="0"/>
    </dxf>
    <dxf>
      <font>
        <strike val="0"/>
        <outline val="0"/>
        <shadow val="0"/>
        <u val="none"/>
        <vertAlign val="baseline"/>
        <name val="Aptos"/>
        <family val="2"/>
        <scheme val="none"/>
      </font>
      <fill>
        <patternFill patternType="solid">
          <fgColor indexed="64"/>
          <bgColor theme="0"/>
        </patternFill>
      </fill>
    </dxf>
    <dxf>
      <font>
        <strike val="0"/>
        <outline val="0"/>
        <shadow val="0"/>
        <u val="none"/>
        <vertAlign val="baseline"/>
        <name val="Aptos"/>
        <family val="2"/>
        <scheme val="none"/>
      </font>
      <fill>
        <patternFill patternType="solid">
          <fgColor indexed="64"/>
          <bgColor theme="0"/>
        </patternFill>
      </fill>
    </dxf>
    <dxf>
      <font>
        <strike val="0"/>
        <outline val="0"/>
        <shadow val="0"/>
        <u val="none"/>
        <vertAlign val="baseline"/>
        <name val="Aptos"/>
        <family val="2"/>
        <scheme val="none"/>
      </font>
      <fill>
        <patternFill patternType="solid">
          <fgColor indexed="64"/>
          <bgColor theme="0"/>
        </patternFill>
      </fill>
    </dxf>
    <dxf>
      <font>
        <strike val="0"/>
        <outline val="0"/>
        <shadow val="0"/>
        <u val="none"/>
        <vertAlign val="baseline"/>
        <name val="Aptos"/>
        <family val="2"/>
        <scheme val="none"/>
      </font>
      <numFmt numFmtId="19" formatCode="dd/mm/yyyy"/>
      <fill>
        <patternFill patternType="solid">
          <fgColor indexed="64"/>
          <bgColor theme="0"/>
        </patternFill>
      </fill>
    </dxf>
    <dxf>
      <font>
        <strike val="0"/>
        <outline val="0"/>
        <shadow val="0"/>
        <u val="none"/>
        <vertAlign val="baseline"/>
        <name val="Aptos"/>
        <family val="2"/>
        <scheme val="none"/>
      </font>
      <fill>
        <patternFill patternType="solid">
          <fgColor indexed="64"/>
          <bgColor theme="0"/>
        </patternFill>
      </fill>
    </dxf>
    <dxf>
      <font>
        <b val="0"/>
        <i val="0"/>
        <strike val="0"/>
        <condense val="0"/>
        <extend val="0"/>
        <outline val="0"/>
        <shadow val="0"/>
        <u val="none"/>
        <vertAlign val="baseline"/>
        <sz val="11"/>
        <color theme="1"/>
        <name val="Aptos"/>
        <family val="2"/>
        <scheme val="none"/>
      </font>
      <fill>
        <patternFill patternType="solid">
          <fgColor indexed="64"/>
          <bgColor theme="0"/>
        </patternFill>
      </fill>
    </dxf>
    <dxf>
      <font>
        <strike val="0"/>
        <outline val="0"/>
        <shadow val="0"/>
        <u val="none"/>
        <vertAlign val="baseline"/>
        <name val="Aptos"/>
        <family val="2"/>
        <scheme val="none"/>
      </font>
      <fill>
        <patternFill patternType="solid">
          <fgColor indexed="64"/>
          <bgColor theme="0"/>
        </patternFill>
      </fill>
    </dxf>
    <dxf>
      <font>
        <strike val="0"/>
        <outline val="0"/>
        <shadow val="0"/>
        <u val="none"/>
        <vertAlign val="baseline"/>
        <name val="Aptos"/>
        <family val="2"/>
        <scheme val="none"/>
      </font>
      <fill>
        <patternFill patternType="solid">
          <fgColor indexed="64"/>
          <bgColor theme="0"/>
        </patternFill>
      </fill>
      <alignment horizontal="center" vertical="bottom" textRotation="0" wrapText="0" indent="0" justifyLastLine="0" shrinkToFit="0" readingOrder="0"/>
    </dxf>
    <dxf>
      <font>
        <b/>
        <i val="0"/>
        <strike val="0"/>
        <condense val="0"/>
        <extend val="0"/>
        <outline val="0"/>
        <shadow val="0"/>
        <u val="none"/>
        <vertAlign val="baseline"/>
        <sz val="11"/>
        <color theme="1"/>
        <name val="Aptos"/>
        <family val="2"/>
        <scheme val="none"/>
      </font>
      <alignment horizontal="general" vertical="bottom" textRotation="0" wrapText="1" indent="0" justifyLastLine="0" shrinkToFit="0" readingOrder="0"/>
      <extLst>
        <ext xmlns:xfpb="http://schemas.microsoft.com/office/spreadsheetml/2022/featurepropertybag" uri="{0417FA29-78FA-4A13-93AC-8FF0FAFDF519}">
          <xfpb:DXFComplement i="0"/>
        </ext>
      </extLst>
    </dxf>
    <dxf>
      <font>
        <strike val="0"/>
        <outline val="0"/>
        <shadow val="0"/>
        <u val="none"/>
        <vertAlign val="baseline"/>
        <name val="Aptos"/>
        <family val="2"/>
        <scheme val="none"/>
      </font>
      <fill>
        <patternFill patternType="solid">
          <fgColor indexed="64"/>
          <bgColor theme="0"/>
        </patternFill>
      </fill>
      <alignment horizontal="general" vertical="bottom" textRotation="0" wrapText="1" indent="0" justifyLastLine="0" shrinkToFit="0" readingOrder="0"/>
    </dxf>
    <dxf>
      <font>
        <b/>
        <strike val="0"/>
        <outline val="0"/>
        <shadow val="0"/>
        <u val="none"/>
        <vertAlign val="baseline"/>
        <name val="Aptos"/>
        <family val="2"/>
        <scheme val="none"/>
      </font>
      <fill>
        <patternFill patternType="solid">
          <fgColor indexed="64"/>
          <bgColor theme="0"/>
        </patternFill>
      </fill>
    </dxf>
    <dxf>
      <font>
        <strike val="0"/>
        <outline val="0"/>
        <shadow val="0"/>
        <u val="none"/>
        <vertAlign val="baseline"/>
        <name val="Aptos"/>
        <family val="2"/>
        <scheme val="none"/>
      </font>
      <fill>
        <patternFill patternType="solid">
          <fgColor indexed="64"/>
          <bgColor theme="0"/>
        </patternFill>
      </fill>
    </dxf>
    <dxf>
      <font>
        <b/>
        <i val="0"/>
        <strike val="0"/>
        <condense val="0"/>
        <extend val="0"/>
        <outline val="0"/>
        <shadow val="0"/>
        <u val="none"/>
        <vertAlign val="baseline"/>
        <sz val="11"/>
        <color rgb="FFA31712"/>
        <name val="Aptos"/>
        <family val="2"/>
        <scheme val="none"/>
      </font>
      <fill>
        <patternFill patternType="solid">
          <fgColor indexed="64"/>
          <bgColor theme="0"/>
        </patternFill>
      </fill>
      <alignment horizontal="center" vertical="bottom" textRotation="0" wrapText="0" indent="0" justifyLastLine="0" shrinkToFit="0" readingOrder="0"/>
    </dxf>
    <dxf>
      <font>
        <strike val="0"/>
        <outline val="0"/>
        <shadow val="0"/>
        <u val="none"/>
        <vertAlign val="baseline"/>
        <name val="Aptos"/>
        <family val="2"/>
        <scheme val="none"/>
      </font>
      <numFmt numFmtId="14" formatCode="0.00%"/>
      <fill>
        <patternFill patternType="solid">
          <fgColor indexed="64"/>
          <bgColor theme="0"/>
        </patternFill>
      </fill>
    </dxf>
    <dxf>
      <font>
        <strike val="0"/>
        <outline val="0"/>
        <shadow val="0"/>
        <u val="none"/>
        <vertAlign val="baseline"/>
        <name val="Aptos"/>
        <family val="2"/>
        <scheme val="none"/>
      </font>
      <numFmt numFmtId="0" formatCode="General"/>
      <fill>
        <patternFill patternType="solid">
          <fgColor indexed="64"/>
          <bgColor theme="0"/>
        </patternFill>
      </fill>
    </dxf>
    <dxf>
      <font>
        <strike val="0"/>
        <outline val="0"/>
        <shadow val="0"/>
        <u val="none"/>
        <vertAlign val="baseline"/>
        <name val="Aptos"/>
        <family val="2"/>
        <scheme val="none"/>
      </font>
      <numFmt numFmtId="0" formatCode="General"/>
      <fill>
        <patternFill patternType="solid">
          <fgColor indexed="64"/>
          <bgColor theme="0"/>
        </patternFill>
      </fill>
    </dxf>
    <dxf>
      <font>
        <strike val="0"/>
        <outline val="0"/>
        <shadow val="0"/>
        <u val="none"/>
        <vertAlign val="baseline"/>
        <name val="Aptos"/>
        <family val="2"/>
        <scheme val="none"/>
      </font>
      <numFmt numFmtId="0" formatCode="General"/>
      <fill>
        <patternFill patternType="solid">
          <fgColor indexed="64"/>
          <bgColor theme="0"/>
        </patternFill>
      </fill>
    </dxf>
    <dxf>
      <font>
        <strike val="0"/>
        <outline val="0"/>
        <shadow val="0"/>
        <u val="none"/>
        <vertAlign val="baseline"/>
        <name val="Aptos"/>
        <family val="2"/>
        <scheme val="none"/>
      </font>
      <numFmt numFmtId="0" formatCode="General"/>
      <fill>
        <patternFill patternType="solid">
          <fgColor indexed="64"/>
          <bgColor theme="0"/>
        </patternFill>
      </fill>
    </dxf>
    <dxf>
      <font>
        <strike val="0"/>
        <outline val="0"/>
        <shadow val="0"/>
        <u val="none"/>
        <vertAlign val="baseline"/>
        <name val="Aptos"/>
        <family val="2"/>
        <scheme val="none"/>
      </font>
      <numFmt numFmtId="0" formatCode="General"/>
      <fill>
        <patternFill patternType="solid">
          <fgColor indexed="64"/>
          <bgColor theme="0"/>
        </patternFill>
      </fill>
    </dxf>
    <dxf>
      <font>
        <strike val="0"/>
        <outline val="0"/>
        <shadow val="0"/>
        <u val="none"/>
        <vertAlign val="baseline"/>
        <name val="Aptos"/>
        <family val="2"/>
        <scheme val="none"/>
      </font>
      <numFmt numFmtId="0" formatCode="General"/>
      <fill>
        <patternFill patternType="solid">
          <fgColor indexed="64"/>
          <bgColor theme="0"/>
        </patternFill>
      </fill>
    </dxf>
    <dxf>
      <font>
        <strike val="0"/>
        <outline val="0"/>
        <shadow val="0"/>
        <u val="none"/>
        <vertAlign val="baseline"/>
        <name val="Aptos"/>
        <family val="2"/>
        <scheme val="none"/>
      </font>
      <numFmt numFmtId="0" formatCode="General"/>
      <fill>
        <patternFill patternType="solid">
          <fgColor indexed="64"/>
          <bgColor theme="0"/>
        </patternFill>
      </fill>
    </dxf>
    <dxf>
      <font>
        <strike val="0"/>
        <outline val="0"/>
        <shadow val="0"/>
        <u val="none"/>
        <vertAlign val="baseline"/>
        <name val="Aptos"/>
        <family val="2"/>
        <scheme val="none"/>
      </font>
      <fill>
        <patternFill patternType="solid">
          <fgColor indexed="64"/>
          <bgColor theme="0"/>
        </patternFill>
      </fill>
      <alignment horizontal="left" vertical="bottom" textRotation="0" wrapText="0" indent="0" justifyLastLine="0" shrinkToFit="0" readingOrder="0"/>
      <border diagonalUp="0" diagonalDown="0" outline="0">
        <left/>
        <right style="thin">
          <color theme="1" tint="0.249977111117893"/>
        </right>
        <top style="thin">
          <color theme="1" tint="0.249977111117893"/>
        </top>
        <bottom style="thin">
          <color theme="1" tint="0.249977111117893"/>
        </bottom>
      </border>
    </dxf>
    <dxf>
      <font>
        <strike val="0"/>
        <outline val="0"/>
        <shadow val="0"/>
        <u val="none"/>
        <vertAlign val="baseline"/>
        <name val="Aptos"/>
        <family val="2"/>
        <scheme val="none"/>
      </font>
      <numFmt numFmtId="0" formatCode="General"/>
      <fill>
        <patternFill patternType="solid">
          <fgColor indexed="64"/>
          <bgColor theme="0"/>
        </patternFill>
      </fill>
      <alignment horizontal="center" vertical="center" textRotation="0" wrapText="0" indent="0" justifyLastLine="0" shrinkToFit="0" readingOrder="0"/>
    </dxf>
    <dxf>
      <font>
        <strike val="0"/>
        <outline val="0"/>
        <shadow val="0"/>
        <u val="none"/>
        <vertAlign val="baseline"/>
        <name val="Aptos"/>
        <family val="2"/>
        <scheme val="none"/>
      </font>
      <fill>
        <patternFill patternType="solid">
          <fgColor indexed="64"/>
          <bgColor theme="0"/>
        </patternFill>
      </fill>
    </dxf>
    <dxf>
      <font>
        <b/>
        <i val="0"/>
        <strike val="0"/>
        <condense val="0"/>
        <extend val="0"/>
        <outline val="0"/>
        <shadow val="0"/>
        <u val="none"/>
        <vertAlign val="baseline"/>
        <sz val="11"/>
        <color rgb="FFA31712"/>
        <name val="Aptos"/>
        <family val="2"/>
        <scheme val="none"/>
      </font>
      <fill>
        <patternFill patternType="solid">
          <fgColor indexed="64"/>
          <bgColor theme="0"/>
        </patternFill>
      </fill>
      <alignment horizontal="center" vertical="bottom" textRotation="0" wrapText="0" indent="0" justifyLastLine="0" shrinkToFit="0" readingOrder="0"/>
    </dxf>
    <dxf>
      <alignment wrapText="1"/>
    </dxf>
    <dxf>
      <font>
        <name val="Aptos"/>
        <scheme val="none"/>
      </font>
    </dxf>
    <dxf>
      <font>
        <name val="Aptos"/>
        <scheme val="none"/>
      </font>
    </dxf>
    <dxf>
      <font>
        <name val="Aptos"/>
        <scheme val="none"/>
      </font>
    </dxf>
    <dxf>
      <font>
        <name val="Aptos"/>
        <scheme val="none"/>
      </font>
    </dxf>
    <dxf>
      <font>
        <name val="Aptos"/>
        <scheme val="none"/>
      </font>
    </dxf>
    <dxf>
      <font>
        <name val="Aptos"/>
        <scheme val="none"/>
      </font>
    </dxf>
    <dxf>
      <border>
        <left style="thin">
          <color theme="1" tint="0.14996795556505021"/>
        </left>
        <right style="thin">
          <color theme="1" tint="0.14996795556505021"/>
        </right>
        <top style="thin">
          <color theme="1" tint="0.14996795556505021"/>
        </top>
        <bottom style="thin">
          <color theme="1" tint="0.14996795556505021"/>
        </bottom>
        <vertical style="thin">
          <color theme="0" tint="-0.499984740745262"/>
        </vertical>
        <horizontal style="thin">
          <color theme="0" tint="-0.499984740745262"/>
        </horizontal>
      </border>
    </dxf>
    <dxf>
      <border>
        <left style="thin">
          <color auto="1"/>
        </left>
        <right style="thin">
          <color auto="1"/>
        </right>
        <top style="thin">
          <color auto="1"/>
        </top>
        <bottom style="thin">
          <color auto="1"/>
        </bottom>
        <vertical style="thin">
          <color auto="1"/>
        </vertical>
        <horizontal style="thin">
          <color auto="1"/>
        </horizontal>
      </border>
    </dxf>
  </dxfs>
  <tableStyles count="4" defaultTableStyle="TableStyleMedium2" defaultPivotStyle="PivotStyleLight16">
    <tableStyle name="Estilo de tabla 1" pivot="0" count="1" xr9:uid="{E52D01DA-EC7A-4474-BCD8-AD091E60C4D8}">
      <tableStyleElement type="wholeTable" dxfId="1056"/>
    </tableStyle>
    <tableStyle name="Estilo de tabla 2" pivot="0" count="0" xr9:uid="{150E6E77-2828-4528-8D31-100FE6D6D23A}"/>
    <tableStyle name="Estilo de tabla 3" pivot="0" count="0" xr9:uid="{F8D7F062-7DDF-435B-BD3A-034D44B583C4}"/>
    <tableStyle name="Estilo de tabla 4" pivot="0" count="1" xr9:uid="{E83CE794-94E2-4FBB-818B-40DAD8E286AF}">
      <tableStyleElement type="wholeTable" dxfId="1055"/>
    </tableStyle>
  </tableStyles>
  <colors>
    <mruColors>
      <color rgb="FFA3171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microsoft.com/office/2022/11/relationships/FeaturePropertyBag" Target="featurePropertyBag/featurePropertyBag.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pivotCacheDefinition" Target="pivotCache/pivotCacheDefinition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 Id="rId8" Type="http://schemas.openxmlformats.org/officeDocument/2006/relationships/worksheet" Target="worksheets/sheet8.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pivotSource>
    <c:name>[Autodiagnostico_PRL_Piedra.xlsx]Resumen!TablaDinámica1</c:name>
    <c:fmtId val="0"/>
  </c:pivotSource>
  <c:chart>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S"/>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S"/>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S"/>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5"/>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S"/>
            </a:p>
          </c:txPr>
          <c:showLegendKey val="0"/>
          <c:showVal val="0"/>
          <c:showCatName val="0"/>
          <c:showSerName val="0"/>
          <c:showPercent val="0"/>
          <c:showBubbleSize val="0"/>
          <c:extLst>
            <c:ext xmlns:c15="http://schemas.microsoft.com/office/drawing/2012/chart" uri="{CE6537A1-D6FC-4f65-9D91-7224C49458BB}"/>
          </c:extLst>
        </c:dLbl>
      </c:pivotFmt>
      <c:pivotFmt>
        <c:idx val="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S"/>
            </a:p>
          </c:txPr>
          <c:showLegendKey val="0"/>
          <c:showVal val="0"/>
          <c:showCatName val="0"/>
          <c:showSerName val="0"/>
          <c:showPercent val="0"/>
          <c:showBubbleSize val="0"/>
          <c:extLst>
            <c:ext xmlns:c15="http://schemas.microsoft.com/office/drawing/2012/chart" uri="{CE6537A1-D6FC-4f65-9D91-7224C49458BB}"/>
          </c:extLst>
        </c:dLbl>
      </c:pivotFmt>
      <c:pivotFmt>
        <c:idx val="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S"/>
            </a:p>
          </c:txPr>
          <c:showLegendKey val="0"/>
          <c:showVal val="0"/>
          <c:showCatName val="0"/>
          <c:showSerName val="0"/>
          <c:showPercent val="0"/>
          <c:showBubbleSize val="0"/>
          <c:extLst>
            <c:ext xmlns:c15="http://schemas.microsoft.com/office/drawing/2012/chart" uri="{CE6537A1-D6FC-4f65-9D91-7224C49458BB}"/>
          </c:extLst>
        </c:dLbl>
      </c:pivotFmt>
      <c:pivotFmt>
        <c:idx val="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S"/>
            </a:p>
          </c:txPr>
          <c:showLegendKey val="0"/>
          <c:showVal val="0"/>
          <c:showCatName val="0"/>
          <c:showSerName val="0"/>
          <c:showPercent val="0"/>
          <c:showBubbleSize val="0"/>
          <c:extLst>
            <c:ext xmlns:c15="http://schemas.microsoft.com/office/drawing/2012/chart" uri="{CE6537A1-D6FC-4f65-9D91-7224C49458BB}"/>
          </c:extLst>
        </c:dLbl>
      </c:pivotFmt>
      <c:pivotFmt>
        <c:idx val="1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S"/>
            </a:p>
          </c:txPr>
          <c:showLegendKey val="0"/>
          <c:showVal val="0"/>
          <c:showCatName val="0"/>
          <c:showSerName val="0"/>
          <c:showPercent val="0"/>
          <c:showBubbleSize val="0"/>
          <c:extLst>
            <c:ext xmlns:c15="http://schemas.microsoft.com/office/drawing/2012/chart" uri="{CE6537A1-D6FC-4f65-9D91-7224C49458BB}"/>
          </c:extLst>
        </c:dLbl>
      </c:pivotFmt>
      <c:pivotFmt>
        <c:idx val="1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S"/>
            </a:p>
          </c:txPr>
          <c:showLegendKey val="0"/>
          <c:showVal val="0"/>
          <c:showCatName val="0"/>
          <c:showSerName val="0"/>
          <c:showPercent val="0"/>
          <c:showBubbleSize val="0"/>
          <c:extLst>
            <c:ext xmlns:c15="http://schemas.microsoft.com/office/drawing/2012/chart" uri="{CE6537A1-D6FC-4f65-9D91-7224C49458BB}"/>
          </c:extLst>
        </c:dLbl>
      </c:pivotFmt>
      <c:pivotFmt>
        <c:idx val="1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S"/>
            </a:p>
          </c:txPr>
          <c:showLegendKey val="0"/>
          <c:showVal val="0"/>
          <c:showCatName val="0"/>
          <c:showSerName val="0"/>
          <c:showPercent val="0"/>
          <c:showBubbleSize val="0"/>
          <c:extLst>
            <c:ext xmlns:c15="http://schemas.microsoft.com/office/drawing/2012/chart" uri="{CE6537A1-D6FC-4f65-9D91-7224C49458BB}"/>
          </c:extLst>
        </c:dLbl>
      </c:pivotFmt>
      <c:pivotFmt>
        <c:idx val="1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S"/>
            </a:p>
          </c:txPr>
          <c:showLegendKey val="0"/>
          <c:showVal val="0"/>
          <c:showCatName val="0"/>
          <c:showSerName val="0"/>
          <c:showPercent val="0"/>
          <c:showBubbleSize val="0"/>
          <c:extLst>
            <c:ext xmlns:c15="http://schemas.microsoft.com/office/drawing/2012/chart" uri="{CE6537A1-D6FC-4f65-9D91-7224C49458BB}"/>
          </c:extLst>
        </c:dLbl>
      </c:pivotFmt>
      <c:pivotFmt>
        <c:idx val="1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S"/>
            </a:p>
          </c:txPr>
          <c:showLegendKey val="0"/>
          <c:showVal val="0"/>
          <c:showCatName val="0"/>
          <c:showSerName val="0"/>
          <c:showPercent val="0"/>
          <c:showBubbleSize val="0"/>
          <c:extLst>
            <c:ext xmlns:c15="http://schemas.microsoft.com/office/drawing/2012/chart" uri="{CE6537A1-D6FC-4f65-9D91-7224C49458BB}"/>
          </c:extLst>
        </c:dLbl>
      </c:pivotFmt>
      <c:pivotFmt>
        <c:idx val="1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S"/>
            </a:p>
          </c:txPr>
          <c:showLegendKey val="0"/>
          <c:showVal val="0"/>
          <c:showCatName val="0"/>
          <c:showSerName val="0"/>
          <c:showPercent val="0"/>
          <c:showBubbleSize val="0"/>
          <c:extLst>
            <c:ext xmlns:c15="http://schemas.microsoft.com/office/drawing/2012/chart" uri="{CE6537A1-D6FC-4f65-9D91-7224C49458BB}"/>
          </c:extLst>
        </c:dLbl>
      </c:pivotFmt>
      <c:pivotFmt>
        <c:idx val="1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S"/>
            </a:p>
          </c:txPr>
          <c:showLegendKey val="0"/>
          <c:showVal val="0"/>
          <c:showCatName val="0"/>
          <c:showSerName val="0"/>
          <c:showPercent val="0"/>
          <c:showBubbleSize val="0"/>
          <c:extLst>
            <c:ext xmlns:c15="http://schemas.microsoft.com/office/drawing/2012/chart" uri="{CE6537A1-D6FC-4f65-9D91-7224C49458BB}"/>
          </c:extLst>
        </c:dLbl>
      </c:pivotFmt>
      <c:pivotFmt>
        <c:idx val="1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S"/>
            </a:p>
          </c:txPr>
          <c:showLegendKey val="0"/>
          <c:showVal val="0"/>
          <c:showCatName val="0"/>
          <c:showSerName val="0"/>
          <c:showPercent val="0"/>
          <c:showBubbleSize val="0"/>
          <c:extLst>
            <c:ext xmlns:c15="http://schemas.microsoft.com/office/drawing/2012/chart" uri="{CE6537A1-D6FC-4f65-9D91-7224C49458BB}"/>
          </c:extLst>
        </c:dLbl>
      </c:pivotFmt>
      <c:pivotFmt>
        <c:idx val="1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S"/>
            </a:p>
          </c:txPr>
          <c:showLegendKey val="0"/>
          <c:showVal val="0"/>
          <c:showCatName val="0"/>
          <c:showSerName val="0"/>
          <c:showPercent val="0"/>
          <c:showBubbleSize val="0"/>
          <c:extLst>
            <c:ext xmlns:c15="http://schemas.microsoft.com/office/drawing/2012/chart" uri="{CE6537A1-D6FC-4f65-9D91-7224C49458BB}"/>
          </c:extLst>
        </c:dLbl>
      </c:pivotFmt>
      <c:pivotFmt>
        <c:idx val="1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S"/>
            </a:p>
          </c:txPr>
          <c:showLegendKey val="0"/>
          <c:showVal val="0"/>
          <c:showCatName val="0"/>
          <c:showSerName val="0"/>
          <c:showPercent val="0"/>
          <c:showBubbleSize val="0"/>
          <c:extLst>
            <c:ext xmlns:c15="http://schemas.microsoft.com/office/drawing/2012/chart" uri="{CE6537A1-D6FC-4f65-9D91-7224C49458BB}"/>
          </c:extLst>
        </c:dLbl>
      </c:pivotFmt>
      <c:pivotFmt>
        <c:idx val="2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S"/>
            </a:p>
          </c:txPr>
          <c:showLegendKey val="0"/>
          <c:showVal val="0"/>
          <c:showCatName val="0"/>
          <c:showSerName val="0"/>
          <c:showPercent val="0"/>
          <c:showBubbleSize val="0"/>
          <c:extLst>
            <c:ext xmlns:c15="http://schemas.microsoft.com/office/drawing/2012/chart" uri="{CE6537A1-D6FC-4f65-9D91-7224C49458BB}"/>
          </c:extLst>
        </c:dLbl>
      </c:pivotFmt>
      <c:pivotFmt>
        <c:idx val="2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S"/>
            </a:p>
          </c:txPr>
          <c:showLegendKey val="0"/>
          <c:showVal val="0"/>
          <c:showCatName val="0"/>
          <c:showSerName val="0"/>
          <c:showPercent val="0"/>
          <c:showBubbleSize val="0"/>
          <c:extLst>
            <c:ext xmlns:c15="http://schemas.microsoft.com/office/drawing/2012/chart" uri="{CE6537A1-D6FC-4f65-9D91-7224C49458BB}"/>
          </c:extLst>
        </c:dLbl>
      </c:pivotFmt>
      <c:pivotFmt>
        <c:idx val="2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S"/>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Resumen!$C$30</c:f>
              <c:strCache>
                <c:ptCount val="1"/>
                <c:pt idx="0">
                  <c:v>Suma de NO CUMPLE</c:v>
                </c:pt>
              </c:strCache>
            </c:strRef>
          </c:tx>
          <c:spPr>
            <a:solidFill>
              <a:schemeClr val="accent1"/>
            </a:solidFill>
            <a:ln>
              <a:noFill/>
            </a:ln>
            <a:effectLst/>
          </c:spPr>
          <c:invertIfNegative val="0"/>
          <c:cat>
            <c:strRef>
              <c:f>Resumen!$B$31:$B$53</c:f>
              <c:strCache>
                <c:ptCount val="22"/>
                <c:pt idx="0">
                  <c:v>1. Organización PRL</c:v>
                </c:pt>
                <c:pt idx="1">
                  <c:v>2. PRL_General</c:v>
                </c:pt>
                <c:pt idx="2">
                  <c:v>3. Equipos de trabajo</c:v>
                </c:pt>
                <c:pt idx="3">
                  <c:v>4. Lugares de trabajo</c:v>
                </c:pt>
                <c:pt idx="4">
                  <c:v>5. EPIS</c:v>
                </c:pt>
                <c:pt idx="5">
                  <c:v>6. Ruido</c:v>
                </c:pt>
                <c:pt idx="6">
                  <c:v>7. Vibraciones</c:v>
                </c:pt>
                <c:pt idx="7">
                  <c:v>8. Sustancias Químicas</c:v>
                </c:pt>
                <c:pt idx="8">
                  <c:v>9. Agentes Cancerígenos</c:v>
                </c:pt>
                <c:pt idx="9">
                  <c:v>10. Manipulación de cargas manuales</c:v>
                </c:pt>
                <c:pt idx="10">
                  <c:v>11. Señalización</c:v>
                </c:pt>
                <c:pt idx="11">
                  <c:v>12. Pantallas de visualización de datos (PVD)</c:v>
                </c:pt>
                <c:pt idx="12">
                  <c:v>13. Atmósferas explosivas (ATEX)</c:v>
                </c:pt>
                <c:pt idx="13">
                  <c:v>14. Riesgos eléctrico</c:v>
                </c:pt>
                <c:pt idx="14">
                  <c:v>15. Trabajos en alturas</c:v>
                </c:pt>
                <c:pt idx="15">
                  <c:v>16. Seguridad en centros de trabajo mineros (1389/97)</c:v>
                </c:pt>
                <c:pt idx="16">
                  <c:v>17. ITC 02.0.01 / ITC 02.1.01 Dirección facultativa y DSS</c:v>
                </c:pt>
                <c:pt idx="17">
                  <c:v>18. ITC 02.0.02 Polvo</c:v>
                </c:pt>
                <c:pt idx="18">
                  <c:v>19. ITC 07.1.01 Trabajos a cielo abierto. Seguridad del Personal</c:v>
                </c:pt>
                <c:pt idx="19">
                  <c:v>20. ITC 07.1.03 Trabajos a cielo abierto. Desarrollo de las labores</c:v>
                </c:pt>
                <c:pt idx="20">
                  <c:v>21. ITC 12.0.01 – Evaluación de la conformidad de productos para uso en minería</c:v>
                </c:pt>
                <c:pt idx="21">
                  <c:v>22. Coordinación de Actividades Empresariales</c:v>
                </c:pt>
              </c:strCache>
            </c:strRef>
          </c:cat>
          <c:val>
            <c:numRef>
              <c:f>Resumen!$C$31:$C$53</c:f>
              <c:numCache>
                <c:formatCode>General</c:formatCode>
                <c:ptCount val="22"/>
                <c:pt idx="0">
                  <c:v>1</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numCache>
            </c:numRef>
          </c:val>
          <c:extLst>
            <c:ext xmlns:c16="http://schemas.microsoft.com/office/drawing/2014/chart" uri="{C3380CC4-5D6E-409C-BE32-E72D297353CC}">
              <c16:uniqueId val="{00000004-EC9F-4B0A-B9AE-90F3003D75D4}"/>
            </c:ext>
          </c:extLst>
        </c:ser>
        <c:ser>
          <c:idx val="1"/>
          <c:order val="1"/>
          <c:tx>
            <c:strRef>
              <c:f>Resumen!$D$30</c:f>
              <c:strCache>
                <c:ptCount val="1"/>
                <c:pt idx="0">
                  <c:v>Suma de ESTADOS ABIERTOS</c:v>
                </c:pt>
              </c:strCache>
            </c:strRef>
          </c:tx>
          <c:spPr>
            <a:solidFill>
              <a:schemeClr val="accent2"/>
            </a:solidFill>
            <a:ln>
              <a:noFill/>
            </a:ln>
            <a:effectLst/>
          </c:spPr>
          <c:invertIfNegative val="0"/>
          <c:cat>
            <c:strRef>
              <c:f>Resumen!$B$31:$B$53</c:f>
              <c:strCache>
                <c:ptCount val="22"/>
                <c:pt idx="0">
                  <c:v>1. Organización PRL</c:v>
                </c:pt>
                <c:pt idx="1">
                  <c:v>2. PRL_General</c:v>
                </c:pt>
                <c:pt idx="2">
                  <c:v>3. Equipos de trabajo</c:v>
                </c:pt>
                <c:pt idx="3">
                  <c:v>4. Lugares de trabajo</c:v>
                </c:pt>
                <c:pt idx="4">
                  <c:v>5. EPIS</c:v>
                </c:pt>
                <c:pt idx="5">
                  <c:v>6. Ruido</c:v>
                </c:pt>
                <c:pt idx="6">
                  <c:v>7. Vibraciones</c:v>
                </c:pt>
                <c:pt idx="7">
                  <c:v>8. Sustancias Químicas</c:v>
                </c:pt>
                <c:pt idx="8">
                  <c:v>9. Agentes Cancerígenos</c:v>
                </c:pt>
                <c:pt idx="9">
                  <c:v>10. Manipulación de cargas manuales</c:v>
                </c:pt>
                <c:pt idx="10">
                  <c:v>11. Señalización</c:v>
                </c:pt>
                <c:pt idx="11">
                  <c:v>12. Pantallas de visualización de datos (PVD)</c:v>
                </c:pt>
                <c:pt idx="12">
                  <c:v>13. Atmósferas explosivas (ATEX)</c:v>
                </c:pt>
                <c:pt idx="13">
                  <c:v>14. Riesgos eléctrico</c:v>
                </c:pt>
                <c:pt idx="14">
                  <c:v>15. Trabajos en alturas</c:v>
                </c:pt>
                <c:pt idx="15">
                  <c:v>16. Seguridad en centros de trabajo mineros (1389/97)</c:v>
                </c:pt>
                <c:pt idx="16">
                  <c:v>17. ITC 02.0.01 / ITC 02.1.01 Dirección facultativa y DSS</c:v>
                </c:pt>
                <c:pt idx="17">
                  <c:v>18. ITC 02.0.02 Polvo</c:v>
                </c:pt>
                <c:pt idx="18">
                  <c:v>19. ITC 07.1.01 Trabajos a cielo abierto. Seguridad del Personal</c:v>
                </c:pt>
                <c:pt idx="19">
                  <c:v>20. ITC 07.1.03 Trabajos a cielo abierto. Desarrollo de las labores</c:v>
                </c:pt>
                <c:pt idx="20">
                  <c:v>21. ITC 12.0.01 – Evaluación de la conformidad de productos para uso en minería</c:v>
                </c:pt>
                <c:pt idx="21">
                  <c:v>22. Coordinación de Actividades Empresariales</c:v>
                </c:pt>
              </c:strCache>
            </c:strRef>
          </c:cat>
          <c:val>
            <c:numRef>
              <c:f>Resumen!$D$31:$D$53</c:f>
              <c:numCache>
                <c:formatCode>General</c:formatCode>
                <c:ptCount val="22"/>
                <c:pt idx="0">
                  <c:v>1</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numCache>
            </c:numRef>
          </c:val>
          <c:extLst>
            <c:ext xmlns:c16="http://schemas.microsoft.com/office/drawing/2014/chart" uri="{C3380CC4-5D6E-409C-BE32-E72D297353CC}">
              <c16:uniqueId val="{00000006-EC9F-4B0A-B9AE-90F3003D75D4}"/>
            </c:ext>
          </c:extLst>
        </c:ser>
        <c:dLbls>
          <c:showLegendKey val="0"/>
          <c:showVal val="0"/>
          <c:showCatName val="0"/>
          <c:showSerName val="0"/>
          <c:showPercent val="0"/>
          <c:showBubbleSize val="0"/>
        </c:dLbls>
        <c:gapWidth val="219"/>
        <c:overlap val="-27"/>
        <c:axId val="92517920"/>
        <c:axId val="92519840"/>
      </c:barChart>
      <c:catAx>
        <c:axId val="925179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92519840"/>
        <c:crosses val="autoZero"/>
        <c:auto val="1"/>
        <c:lblAlgn val="ctr"/>
        <c:lblOffset val="100"/>
        <c:noMultiLvlLbl val="0"/>
      </c:catAx>
      <c:valAx>
        <c:axId val="9251984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92517920"/>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2</xdr:col>
      <xdr:colOff>432601</xdr:colOff>
      <xdr:row>7</xdr:row>
      <xdr:rowOff>41414</xdr:rowOff>
    </xdr:from>
    <xdr:to>
      <xdr:col>6</xdr:col>
      <xdr:colOff>95499</xdr:colOff>
      <xdr:row>11</xdr:row>
      <xdr:rowOff>41524</xdr:rowOff>
    </xdr:to>
    <xdr:pic>
      <xdr:nvPicPr>
        <xdr:cNvPr id="3" name="Imagen 2" descr="Dibujo con letras blancas&#10;&#10;Descripción generada automáticamente">
          <a:extLst>
            <a:ext uri="{FF2B5EF4-FFF2-40B4-BE49-F238E27FC236}">
              <a16:creationId xmlns:a16="http://schemas.microsoft.com/office/drawing/2014/main" id="{5822F35B-B8F8-7692-C042-9D7E32318F68}"/>
            </a:ext>
          </a:extLst>
        </xdr:cNvPr>
        <xdr:cNvPicPr>
          <a:picLocks noChangeAspect="1"/>
        </xdr:cNvPicPr>
      </xdr:nvPicPr>
      <xdr:blipFill>
        <a:blip xmlns:r="http://schemas.openxmlformats.org/officeDocument/2006/relationships" r:embed="rId1">
          <a:clrChange>
            <a:clrFrom>
              <a:srgbClr val="FFFFFF"/>
            </a:clrFrom>
            <a:clrTo>
              <a:srgbClr val="FFFFFF">
                <a:alpha val="0"/>
              </a:srgbClr>
            </a:clrTo>
          </a:clrChange>
        </a:blip>
        <a:stretch>
          <a:fillRect/>
        </a:stretch>
      </xdr:blipFill>
      <xdr:spPr bwMode="auto">
        <a:xfrm>
          <a:off x="1658427" y="1366631"/>
          <a:ext cx="2114550" cy="728980"/>
        </a:xfrm>
        <a:prstGeom prst="rect">
          <a:avLst/>
        </a:prstGeom>
        <a:solidFill>
          <a:srgbClr val="FFFFFF"/>
        </a:solidFill>
      </xdr:spPr>
    </xdr:pic>
    <xdr:clientData/>
  </xdr:twoCellAnchor>
  <xdr:twoCellAnchor editAs="oneCell">
    <xdr:from>
      <xdr:col>2</xdr:col>
      <xdr:colOff>324927</xdr:colOff>
      <xdr:row>13</xdr:row>
      <xdr:rowOff>57977</xdr:rowOff>
    </xdr:from>
    <xdr:to>
      <xdr:col>6</xdr:col>
      <xdr:colOff>72915</xdr:colOff>
      <xdr:row>19</xdr:row>
      <xdr:rowOff>155298</xdr:rowOff>
    </xdr:to>
    <xdr:pic>
      <xdr:nvPicPr>
        <xdr:cNvPr id="4" name="Gráfico 3">
          <a:extLst>
            <a:ext uri="{FF2B5EF4-FFF2-40B4-BE49-F238E27FC236}">
              <a16:creationId xmlns:a16="http://schemas.microsoft.com/office/drawing/2014/main" id="{58F244A6-5F63-1C53-D674-F074A7768942}"/>
            </a:ext>
          </a:extLst>
        </xdr:cNvPr>
        <xdr:cNvPicPr/>
      </xdr:nvPicPr>
      <xdr:blipFill>
        <a:blip xmlns:r="http://schemas.openxmlformats.org/officeDocument/2006/relationships" r:embed="rId2">
          <a:extLst>
            <a:ext uri="{96DAC541-7B7A-43D3-8B79-37D633B846F1}">
              <asvg:svgBlip xmlns:asvg="http://schemas.microsoft.com/office/drawing/2016/SVG/main" r:embed="rId3"/>
            </a:ext>
          </a:extLst>
        </a:blip>
        <a:srcRect l="2103" r="2103"/>
        <a:stretch>
          <a:fillRect/>
        </a:stretch>
      </xdr:blipFill>
      <xdr:spPr bwMode="auto">
        <a:xfrm>
          <a:off x="1550753" y="2476499"/>
          <a:ext cx="2199640" cy="1190625"/>
        </a:xfrm>
        <a:prstGeom prst="rect">
          <a:avLst/>
        </a:prstGeom>
        <a:extLst>
          <a:ext uri="{53640926-AAD7-44D8-BBD7-CCE9431645EC}">
            <a14:shadowObscured xmlns:a14="http://schemas.microsoft.com/office/drawing/2010/main"/>
          </a:ext>
        </a:extLst>
      </xdr:spPr>
    </xdr:pic>
    <xdr:clientData/>
  </xdr:twoCellAnchor>
  <xdr:twoCellAnchor editAs="oneCell">
    <xdr:from>
      <xdr:col>2</xdr:col>
      <xdr:colOff>414130</xdr:colOff>
      <xdr:row>23</xdr:row>
      <xdr:rowOff>47789</xdr:rowOff>
    </xdr:from>
    <xdr:to>
      <xdr:col>6</xdr:col>
      <xdr:colOff>16703</xdr:colOff>
      <xdr:row>28</xdr:row>
      <xdr:rowOff>113332</xdr:rowOff>
    </xdr:to>
    <xdr:pic>
      <xdr:nvPicPr>
        <xdr:cNvPr id="5" name="Imagen 4">
          <a:extLst>
            <a:ext uri="{FF2B5EF4-FFF2-40B4-BE49-F238E27FC236}">
              <a16:creationId xmlns:a16="http://schemas.microsoft.com/office/drawing/2014/main" id="{68C99C22-8BF1-7BAE-B177-B5C5BA95E17E}"/>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bwMode="auto">
        <a:xfrm>
          <a:off x="1639956" y="4288485"/>
          <a:ext cx="2050415" cy="976630"/>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462915</xdr:colOff>
      <xdr:row>29</xdr:row>
      <xdr:rowOff>6667</xdr:rowOff>
    </xdr:from>
    <xdr:to>
      <xdr:col>16</xdr:col>
      <xdr:colOff>495300</xdr:colOff>
      <xdr:row>42</xdr:row>
      <xdr:rowOff>25717</xdr:rowOff>
    </xdr:to>
    <xdr:graphicFrame macro="">
      <xdr:nvGraphicFramePr>
        <xdr:cNvPr id="2" name="Gráfico 1">
          <a:extLst>
            <a:ext uri="{FF2B5EF4-FFF2-40B4-BE49-F238E27FC236}">
              <a16:creationId xmlns:a16="http://schemas.microsoft.com/office/drawing/2014/main" id="{CD5B6042-8988-E84E-8414-0160821B4F0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bag type="DXFComplements" extRef="DXFComplementsMapperExtRef">
    <a k="MappedFeaturePropertyBags">
      <bagId>2</bagId>
    </a>
  </bag>
</FeaturePropertyBag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Pedro" refreshedDate="45972.528291898147" createdVersion="8" refreshedVersion="8" minRefreshableVersion="3" recordCount="22" xr:uid="{A438C511-3497-4B49-9EE6-127F0B0A6CE9}">
  <cacheSource type="worksheet">
    <worksheetSource name="Tabla1"/>
  </cacheSource>
  <cacheFields count="10">
    <cacheField name="ID" numFmtId="0">
      <sharedItems containsSemiMixedTypes="0" containsString="0" containsNumber="1" containsInteger="1" minValue="1" maxValue="22"/>
    </cacheField>
    <cacheField name="Temática" numFmtId="0">
      <sharedItems containsBlank="1" count="26">
        <s v="1. Organización PRL"/>
        <s v="2. PRL_General"/>
        <s v="3. Equipos de trabajo"/>
        <s v="4. Lugares de trabajo"/>
        <s v="5. EPIS"/>
        <s v="6. Ruido"/>
        <s v="7. Vibraciones"/>
        <s v="8. Sustancias Químicas"/>
        <s v="9. Agentes Cancerígenos"/>
        <s v="10. Manipulación de cargas manuales"/>
        <s v="11. Señalización"/>
        <s v="12. Pantallas de visualización de datos (PVD)"/>
        <s v="13. Atmósferas explosivas (ATEX)"/>
        <s v="14. Riesgos eléctrico"/>
        <s v="15. Trabajos en alturas"/>
        <s v="16. Seguridad en centros de trabajo mineros (1389/97)"/>
        <s v="17. ITC 02.0.01 / ITC 02.1.01 Dirección facultativa y DSS"/>
        <s v="18. ITC 02.0.02 Polvo"/>
        <s v="19. ITC 07.1.01 Trabajos a cielo abierto. Seguridad del Personal"/>
        <s v="20. ITC 07.1.03 Trabajos a cielo abierto. Desarrollo de las labores"/>
        <s v="21. ITC 12.0.01 – Evaluación de la conformidad de productos para uso en minería"/>
        <s v="22. Coordinación de Actividades Empresariales"/>
        <s v="Organización PRL" u="1"/>
        <s v="Ejemplo 2" u="1"/>
        <s v="Ejemplo 3" u="1"/>
        <m u="1"/>
      </sharedItems>
    </cacheField>
    <cacheField name="CUMPLE" numFmtId="0">
      <sharedItems containsSemiMixedTypes="0" containsString="0" containsNumber="1" containsInteger="1" minValue="0" maxValue="1"/>
    </cacheField>
    <cacheField name="NO CUMPLE" numFmtId="0">
      <sharedItems containsSemiMixedTypes="0" containsString="0" containsNumber="1" containsInteger="1" minValue="0" maxValue="1" count="2">
        <n v="1"/>
        <n v="0"/>
      </sharedItems>
    </cacheField>
    <cacheField name="N/A" numFmtId="0">
      <sharedItems containsSemiMixedTypes="0" containsString="0" containsNumber="1" containsInteger="1" minValue="0" maxValue="1"/>
    </cacheField>
    <cacheField name="% CUMPLE" numFmtId="0">
      <sharedItems containsMixedTypes="1" containsNumber="1" containsInteger="1" minValue="1" maxValue="1" count="2">
        <n v="1"/>
        <e v="#DIV/0!"/>
      </sharedItems>
    </cacheField>
    <cacheField name="ESTADOS ABIERTOS" numFmtId="0">
      <sharedItems containsSemiMixedTypes="0" containsString="0" containsNumber="1" containsInteger="1" minValue="0" maxValue="1"/>
    </cacheField>
    <cacheField name="ESTADOS CERRADOS" numFmtId="0">
      <sharedItems containsSemiMixedTypes="0" containsString="0" containsNumber="1" containsInteger="1" minValue="0" maxValue="1"/>
    </cacheField>
    <cacheField name="ESTADOS EN DESARROLLO" numFmtId="0">
      <sharedItems containsSemiMixedTypes="0" containsString="0" containsNumber="1" containsInteger="1" minValue="0" maxValue="1"/>
    </cacheField>
    <cacheField name="% ABIERTO" numFmtId="10">
      <sharedItems containsMixedTypes="1" containsNumber="1" minValue="0.33333333333333331" maxValue="0.3333333333333333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2">
  <r>
    <n v="1"/>
    <x v="0"/>
    <n v="1"/>
    <x v="0"/>
    <n v="1"/>
    <x v="0"/>
    <n v="1"/>
    <n v="1"/>
    <n v="1"/>
    <n v="0.33333333333333331"/>
  </r>
  <r>
    <n v="2"/>
    <x v="1"/>
    <n v="0"/>
    <x v="1"/>
    <n v="0"/>
    <x v="1"/>
    <n v="0"/>
    <n v="0"/>
    <n v="0"/>
    <e v="#DIV/0!"/>
  </r>
  <r>
    <n v="3"/>
    <x v="2"/>
    <n v="0"/>
    <x v="1"/>
    <n v="0"/>
    <x v="1"/>
    <n v="0"/>
    <n v="0"/>
    <n v="0"/>
    <e v="#DIV/0!"/>
  </r>
  <r>
    <n v="4"/>
    <x v="3"/>
    <n v="0"/>
    <x v="1"/>
    <n v="0"/>
    <x v="1"/>
    <n v="0"/>
    <n v="0"/>
    <n v="0"/>
    <e v="#DIV/0!"/>
  </r>
  <r>
    <n v="5"/>
    <x v="4"/>
    <n v="0"/>
    <x v="1"/>
    <n v="0"/>
    <x v="1"/>
    <n v="0"/>
    <n v="0"/>
    <n v="0"/>
    <e v="#DIV/0!"/>
  </r>
  <r>
    <n v="6"/>
    <x v="5"/>
    <n v="0"/>
    <x v="1"/>
    <n v="0"/>
    <x v="1"/>
    <n v="0"/>
    <n v="0"/>
    <n v="0"/>
    <e v="#DIV/0!"/>
  </r>
  <r>
    <n v="7"/>
    <x v="6"/>
    <n v="0"/>
    <x v="1"/>
    <n v="0"/>
    <x v="1"/>
    <n v="0"/>
    <n v="0"/>
    <n v="0"/>
    <e v="#DIV/0!"/>
  </r>
  <r>
    <n v="8"/>
    <x v="7"/>
    <n v="0"/>
    <x v="1"/>
    <n v="0"/>
    <x v="1"/>
    <n v="0"/>
    <n v="0"/>
    <n v="0"/>
    <e v="#DIV/0!"/>
  </r>
  <r>
    <n v="9"/>
    <x v="8"/>
    <n v="0"/>
    <x v="1"/>
    <n v="0"/>
    <x v="1"/>
    <n v="0"/>
    <n v="0"/>
    <n v="0"/>
    <e v="#DIV/0!"/>
  </r>
  <r>
    <n v="10"/>
    <x v="9"/>
    <n v="0"/>
    <x v="1"/>
    <n v="0"/>
    <x v="1"/>
    <n v="0"/>
    <n v="0"/>
    <n v="0"/>
    <e v="#DIV/0!"/>
  </r>
  <r>
    <n v="11"/>
    <x v="10"/>
    <n v="0"/>
    <x v="1"/>
    <n v="0"/>
    <x v="1"/>
    <n v="0"/>
    <n v="0"/>
    <n v="0"/>
    <e v="#DIV/0!"/>
  </r>
  <r>
    <n v="12"/>
    <x v="11"/>
    <n v="0"/>
    <x v="1"/>
    <n v="0"/>
    <x v="1"/>
    <n v="0"/>
    <n v="0"/>
    <n v="0"/>
    <e v="#DIV/0!"/>
  </r>
  <r>
    <n v="13"/>
    <x v="12"/>
    <n v="0"/>
    <x v="1"/>
    <n v="0"/>
    <x v="1"/>
    <n v="0"/>
    <n v="0"/>
    <n v="0"/>
    <e v="#DIV/0!"/>
  </r>
  <r>
    <n v="14"/>
    <x v="13"/>
    <n v="0"/>
    <x v="1"/>
    <n v="0"/>
    <x v="1"/>
    <n v="0"/>
    <n v="0"/>
    <n v="0"/>
    <e v="#DIV/0!"/>
  </r>
  <r>
    <n v="15"/>
    <x v="14"/>
    <n v="0"/>
    <x v="1"/>
    <n v="0"/>
    <x v="1"/>
    <n v="0"/>
    <n v="0"/>
    <n v="0"/>
    <e v="#DIV/0!"/>
  </r>
  <r>
    <n v="16"/>
    <x v="15"/>
    <n v="0"/>
    <x v="1"/>
    <n v="0"/>
    <x v="1"/>
    <n v="0"/>
    <n v="0"/>
    <n v="0"/>
    <e v="#DIV/0!"/>
  </r>
  <r>
    <n v="17"/>
    <x v="16"/>
    <n v="0"/>
    <x v="1"/>
    <n v="0"/>
    <x v="1"/>
    <n v="0"/>
    <n v="0"/>
    <n v="0"/>
    <e v="#DIV/0!"/>
  </r>
  <r>
    <n v="18"/>
    <x v="17"/>
    <n v="0"/>
    <x v="1"/>
    <n v="0"/>
    <x v="1"/>
    <n v="0"/>
    <n v="0"/>
    <n v="0"/>
    <e v="#DIV/0!"/>
  </r>
  <r>
    <n v="19"/>
    <x v="18"/>
    <n v="0"/>
    <x v="1"/>
    <n v="0"/>
    <x v="1"/>
    <n v="0"/>
    <n v="0"/>
    <n v="0"/>
    <e v="#DIV/0!"/>
  </r>
  <r>
    <n v="20"/>
    <x v="19"/>
    <n v="0"/>
    <x v="1"/>
    <n v="0"/>
    <x v="1"/>
    <n v="0"/>
    <n v="0"/>
    <n v="0"/>
    <e v="#DIV/0!"/>
  </r>
  <r>
    <n v="21"/>
    <x v="20"/>
    <n v="0"/>
    <x v="1"/>
    <n v="0"/>
    <x v="1"/>
    <n v="0"/>
    <n v="0"/>
    <n v="0"/>
    <e v="#DIV/0!"/>
  </r>
  <r>
    <n v="22"/>
    <x v="21"/>
    <n v="0"/>
    <x v="1"/>
    <n v="0"/>
    <x v="1"/>
    <n v="0"/>
    <n v="0"/>
    <n v="0"/>
    <e v="#DI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980C0F72-C415-4A4D-A08E-FAF7ACAACA00}" name="TablaDinámica1" cacheId="0"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chartFormat="1">
  <location ref="B30:D53" firstHeaderRow="0" firstDataRow="1" firstDataCol="1"/>
  <pivotFields count="10">
    <pivotField showAll="0"/>
    <pivotField axis="axisRow" showAll="0">
      <items count="27">
        <item m="1" x="22"/>
        <item m="1" x="25"/>
        <item m="1" x="23"/>
        <item m="1" x="24"/>
        <item x="0"/>
        <item x="1"/>
        <item x="2"/>
        <item x="3"/>
        <item x="4"/>
        <item x="5"/>
        <item x="6"/>
        <item x="7"/>
        <item x="8"/>
        <item x="9"/>
        <item x="10"/>
        <item x="11"/>
        <item x="12"/>
        <item x="13"/>
        <item x="14"/>
        <item x="15"/>
        <item x="16"/>
        <item x="17"/>
        <item x="18"/>
        <item x="19"/>
        <item x="20"/>
        <item x="21"/>
        <item t="default"/>
      </items>
    </pivotField>
    <pivotField showAll="0"/>
    <pivotField dataField="1" showAll="0">
      <items count="3">
        <item x="1"/>
        <item x="0"/>
        <item t="default"/>
      </items>
    </pivotField>
    <pivotField showAll="0"/>
    <pivotField showAll="0">
      <items count="3">
        <item x="0"/>
        <item x="1"/>
        <item t="default"/>
      </items>
    </pivotField>
    <pivotField dataField="1" showAll="0"/>
    <pivotField showAll="0"/>
    <pivotField showAll="0"/>
    <pivotField showAll="0"/>
  </pivotFields>
  <rowFields count="1">
    <field x="1"/>
  </rowFields>
  <rowItems count="23">
    <i>
      <x v="4"/>
    </i>
    <i>
      <x v="5"/>
    </i>
    <i>
      <x v="6"/>
    </i>
    <i>
      <x v="7"/>
    </i>
    <i>
      <x v="8"/>
    </i>
    <i>
      <x v="9"/>
    </i>
    <i>
      <x v="10"/>
    </i>
    <i>
      <x v="11"/>
    </i>
    <i>
      <x v="12"/>
    </i>
    <i>
      <x v="13"/>
    </i>
    <i>
      <x v="14"/>
    </i>
    <i>
      <x v="15"/>
    </i>
    <i>
      <x v="16"/>
    </i>
    <i>
      <x v="17"/>
    </i>
    <i>
      <x v="18"/>
    </i>
    <i>
      <x v="19"/>
    </i>
    <i>
      <x v="20"/>
    </i>
    <i>
      <x v="21"/>
    </i>
    <i>
      <x v="22"/>
    </i>
    <i>
      <x v="23"/>
    </i>
    <i>
      <x v="24"/>
    </i>
    <i>
      <x v="25"/>
    </i>
    <i t="grand">
      <x/>
    </i>
  </rowItems>
  <colFields count="1">
    <field x="-2"/>
  </colFields>
  <colItems count="2">
    <i>
      <x/>
    </i>
    <i i="1">
      <x v="1"/>
    </i>
  </colItems>
  <dataFields count="2">
    <dataField name="Suma de NO CUMPLE" fld="3" baseField="0" baseItem="0"/>
    <dataField name="Suma de ESTADOS ABIERTOS" fld="6" baseField="0" baseItem="0"/>
  </dataFields>
  <formats count="7">
    <format dxfId="1054">
      <pivotArea type="all" dataOnly="0" outline="0" fieldPosition="0"/>
    </format>
    <format dxfId="1053">
      <pivotArea outline="0" collapsedLevelsAreSubtotals="1" fieldPosition="0"/>
    </format>
    <format dxfId="1052">
      <pivotArea field="1" type="button" dataOnly="0" labelOnly="1" outline="0" axis="axisRow" fieldPosition="0"/>
    </format>
    <format dxfId="1051">
      <pivotArea dataOnly="0" labelOnly="1" fieldPosition="0">
        <references count="1">
          <reference field="1" count="0"/>
        </references>
      </pivotArea>
    </format>
    <format dxfId="1050">
      <pivotArea dataOnly="0" labelOnly="1" grandRow="1" outline="0" fieldPosition="0"/>
    </format>
    <format dxfId="1049">
      <pivotArea dataOnly="0" labelOnly="1" outline="0" axis="axisValues" fieldPosition="0"/>
    </format>
    <format dxfId="1048">
      <pivotArea dataOnly="0" labelOnly="1" outline="0" fieldPosition="0">
        <references count="1">
          <reference field="4294967294" count="1">
            <x v="1"/>
          </reference>
        </references>
      </pivotArea>
    </format>
  </formats>
  <chartFormats count="2">
    <chartFormat chart="0" format="21" series="1">
      <pivotArea type="data" outline="0" fieldPosition="0">
        <references count="1">
          <reference field="4294967294" count="1" selected="0">
            <x v="0"/>
          </reference>
        </references>
      </pivotArea>
    </chartFormat>
    <chartFormat chart="0" format="22" series="1">
      <pivotArea type="data" outline="0" fieldPosition="0">
        <references count="1">
          <reference field="4294967294" count="1" selected="0">
            <x v="1"/>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EC455B8-8F85-4DBD-B00E-FD05F2E4617C}" name="Tabla1" displayName="Tabla1" ref="A3:J25" totalsRowShown="0" headerRowDxfId="1047" dataDxfId="1046">
  <autoFilter ref="A3:J25" xr:uid="{4EC455B8-8F85-4DBD-B00E-FD05F2E4617C}"/>
  <tableColumns count="10">
    <tableColumn id="9" xr3:uid="{AB6B4156-D2BF-4A0A-9EBF-993F521F738C}" name="ID" dataDxfId="1045"/>
    <tableColumn id="1" xr3:uid="{3406EBDA-27BD-484E-8DD2-84B55E2B0D33}" name="Temática" dataDxfId="1044" dataCellStyle="Hipervínculo"/>
    <tableColumn id="2" xr3:uid="{6DA8F6DC-C9C9-41EB-B081-F4AF072052A3}" name="CUMPLE" dataDxfId="1043">
      <calculatedColumnFormula>COUNTIF(Tabla2[Cumple],"SÍ")</calculatedColumnFormula>
    </tableColumn>
    <tableColumn id="3" xr3:uid="{E33F926D-EE50-4B0A-A23E-86E2C7E36150}" name="NO CUMPLE" dataDxfId="1042">
      <calculatedColumnFormula>COUNTIF(Tabla2[Cumple],"NO")</calculatedColumnFormula>
    </tableColumn>
    <tableColumn id="4" xr3:uid="{7CAB7BE5-AE51-47A7-8E8A-0F843C616F85}" name="N/A" dataDxfId="1041">
      <calculatedColumnFormula>COUNTIF(Tabla2[Cumple],"N/A")</calculatedColumnFormula>
    </tableColumn>
    <tableColumn id="5" xr3:uid="{BB79413E-EDB5-425B-9FF8-2A07ABE2DDDE}" name="% CUMPLE" dataDxfId="1040">
      <calculatedColumnFormula>+Tabla1[[#This Row],[CUMPLE]]/(Tabla1[[#This Row],[CUMPLE]]+Tabla1[[#This Row],[NO CUMPLE]]-Tabla1[[#This Row],[N/A]])</calculatedColumnFormula>
    </tableColumn>
    <tableColumn id="6" xr3:uid="{166D3CD1-08B0-440F-813F-5FB9DEE4DA6A}" name="ESTADOS ABIERTOS" dataDxfId="1039">
      <calculatedColumnFormula>COUNTIF(Tabla2[Estado],"Abierto")</calculatedColumnFormula>
    </tableColumn>
    <tableColumn id="7" xr3:uid="{A2C97BFF-A14D-4B87-B5F2-A4B6F25DD268}" name="ESTADOS CERRADOS" dataDxfId="1038">
      <calculatedColumnFormula>COUNTIF(Tabla2[Estado],"Cerrado")</calculatedColumnFormula>
    </tableColumn>
    <tableColumn id="8" xr3:uid="{C230C440-4537-494D-93D8-6552B3C8718F}" name="ESTADOS EN DESARROLLO" dataDxfId="1037">
      <calculatedColumnFormula>COUNTIF(Tabla2[Estado],"En desarrollo")</calculatedColumnFormula>
    </tableColumn>
    <tableColumn id="10" xr3:uid="{852D39FE-7FD6-4ECA-8A0A-E05CC5AD1450}" name="% ABIERTO" dataDxfId="1036">
      <calculatedColumnFormula>+Tabla1[[#This Row],[ESTADOS ABIERTOS]]/(Tabla1[[#This Row],[ESTADOS ABIERTOS]]+Tabla1[[#This Row],[ESTADOS CERRADOS]]+Tabla1[[#This Row],[ESTADOS EN DESARROLLO]])</calculatedColumnFormula>
    </tableColumn>
  </tableColumns>
  <tableStyleInfo name="Estilo de tabla 4"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2089FED7-3B89-4344-929B-27270CF4975B}" name="Tabla25647891011" displayName="Tabla25647891011" ref="A3:K59" totalsRowShown="0" headerRowDxfId="931" dataDxfId="930">
  <autoFilter ref="A3:K59" xr:uid="{4AE8A5EB-7FC6-46C3-B86E-16E159C31C3E}">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autoFilter>
  <tableColumns count="11">
    <tableColumn id="1" xr3:uid="{DF5A4CC3-FA01-435C-94ED-4C80511881C5}" name="ID" dataDxfId="929"/>
    <tableColumn id="2" xr3:uid="{1DA5076E-FD61-4832-9DD5-CC2EB30CF534}" name="Ítem de control" dataDxfId="928"/>
    <tableColumn id="11" xr3:uid="{77DCF254-DF32-4509-962E-377128D528B9}" name="Revisado" dataDxfId="927"/>
    <tableColumn id="3" xr3:uid="{29D1DEC1-3CAB-43E9-9C6D-E2EE6FCE7FC8}" name="Cumple" dataDxfId="926"/>
    <tableColumn id="4" xr3:uid="{C2DAFAAE-2AD0-4D31-93F5-A5970C0E3882}" name="Evidencias/Observaciones" dataDxfId="925"/>
    <tableColumn id="12" xr3:uid="{6E85B06B-B39B-4C8F-9F97-EFA31BD3CE8F}" name="Acciones correcotaras" dataDxfId="924"/>
    <tableColumn id="5" xr3:uid="{CABE7E3B-24A3-43BB-9A48-2365166DB06B}" name="Prioridad" dataDxfId="923"/>
    <tableColumn id="6" xr3:uid="{A7AC7497-D8BD-4125-89F0-470DE7367830}" name="Fecha límite" dataDxfId="922"/>
    <tableColumn id="7" xr3:uid="{07D47293-B97E-4A75-BF64-932C2BF85AB7}" name="Estado" dataDxfId="921"/>
    <tableColumn id="10" xr3:uid="{E1661401-2FB8-4E83-B266-2AA8FBDF4DE4}" name="Responsable" dataDxfId="920"/>
    <tableColumn id="9" xr3:uid="{386B7403-93FB-4AAD-BCCA-B755B316FF8C}" name="Adjuntos" dataDxfId="919"/>
  </tableColumns>
  <tableStyleInfo name="Estilo de tabla 4"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624B6902-0C98-4821-A716-02F00C0852B0}" name="Tabla2564789101112" displayName="Tabla2564789101112" ref="A7:K36" totalsRowShown="0" headerRowDxfId="918" dataDxfId="917">
  <autoFilter ref="A7:K36" xr:uid="{4AE8A5EB-7FC6-46C3-B86E-16E159C31C3E}">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autoFilter>
  <tableColumns count="11">
    <tableColumn id="1" xr3:uid="{90F5E203-459F-4046-B544-9DFB6BB44A51}" name="ID" dataDxfId="916"/>
    <tableColumn id="2" xr3:uid="{96E9A271-0BDE-42B2-AC75-E721382C3C84}" name="Ítem de control" dataDxfId="915"/>
    <tableColumn id="11" xr3:uid="{966D35B6-4D51-4427-8FAD-3333DA7F161F}" name="Revisado" dataDxfId="914"/>
    <tableColumn id="3" xr3:uid="{38304D0A-ACCB-410E-B106-784C420ED258}" name="Cumple" dataDxfId="913"/>
    <tableColumn id="4" xr3:uid="{3B6C1CD3-CEFD-45B1-8DCE-5F094325E25F}" name="Evidencias/Observaciones" dataDxfId="912"/>
    <tableColumn id="12" xr3:uid="{05182BE8-41B3-4DEC-BED3-E5DC4B442135}" name="Acciones correcotaras" dataDxfId="911"/>
    <tableColumn id="5" xr3:uid="{887FF87B-BA0C-44D8-AA38-4CA1BEE93DD1}" name="Prioridad" dataDxfId="910"/>
    <tableColumn id="6" xr3:uid="{01F136EE-9CAC-4F3D-A0AB-7A06838E8571}" name="Fecha límite" dataDxfId="909"/>
    <tableColumn id="7" xr3:uid="{6FA692A5-D51A-4427-99AF-D388D9D8374F}" name="Estado" dataDxfId="908"/>
    <tableColumn id="10" xr3:uid="{760F2F48-938C-48E7-8546-50265DB7EAC2}" name="Responsable" dataDxfId="907"/>
    <tableColumn id="9" xr3:uid="{FF667CDB-B3BB-4ED4-ABC9-77FDB991F60C}" name="Adjuntos" dataDxfId="906"/>
  </tableColumns>
  <tableStyleInfo name="Estilo de tabla 4"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9BEDBDF8-A2D8-4CBD-AFB9-8992DB2F2A47}" name="Tabla256413" displayName="Tabla256413" ref="A6:K38" totalsRowShown="0" headerRowDxfId="905" dataDxfId="904">
  <autoFilter ref="A6:K38" xr:uid="{4AE8A5EB-7FC6-46C3-B86E-16E159C31C3E}">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autoFilter>
  <tableColumns count="11">
    <tableColumn id="1" xr3:uid="{007E2775-109E-4D40-9F2D-56C90F5EF894}" name="ID" dataDxfId="903"/>
    <tableColumn id="2" xr3:uid="{6A346F77-8191-4EE1-94A2-7E2AD9C56ACB}" name="Ítem de control" dataDxfId="902"/>
    <tableColumn id="11" xr3:uid="{CDEC0A10-99CC-4292-8230-8F748360DEB4}" name="Revisado" dataDxfId="901"/>
    <tableColumn id="3" xr3:uid="{DCB2594A-D685-4C65-8FF8-91917D20F21A}" name="Cumple" dataDxfId="900"/>
    <tableColumn id="4" xr3:uid="{8B1E33B4-6366-4F80-ACD4-E7B539DC60E5}" name="Evidencias/Observaciones" dataDxfId="899"/>
    <tableColumn id="12" xr3:uid="{388B614B-AD13-47AA-BB95-32420D592091}" name="Acciones correcotaras" dataDxfId="898"/>
    <tableColumn id="5" xr3:uid="{F7871035-921A-4527-9AC7-8729344E4423}" name="Prioridad" dataDxfId="897"/>
    <tableColumn id="6" xr3:uid="{1B511379-FEF5-4775-8C7D-7E58C791D25A}" name="Fecha límite" dataDxfId="896"/>
    <tableColumn id="7" xr3:uid="{1C8D1FA7-3677-40AF-894F-A9CBDBE465C5}" name="Estado" dataDxfId="895"/>
    <tableColumn id="10" xr3:uid="{0BDB2088-BBEF-41B9-A361-AC24B2EF02AF}" name="Responsable" dataDxfId="894"/>
    <tableColumn id="9" xr3:uid="{94A01D59-E321-456F-BD5E-A7DC981343EA}" name="Adjuntos" dataDxfId="893"/>
  </tableColumns>
  <tableStyleInfo name="Estilo de tabla 4"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51D18B96-3FF2-4757-9B16-F6869176C0E7}" name="Tabla25641314" displayName="Tabla25641314" ref="A7:K38" totalsRowShown="0" headerRowDxfId="892" dataDxfId="891">
  <autoFilter ref="A7:K38" xr:uid="{4AE8A5EB-7FC6-46C3-B86E-16E159C31C3E}">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autoFilter>
  <tableColumns count="11">
    <tableColumn id="1" xr3:uid="{FDAE0227-819F-4E29-9858-FB239F8393AB}" name="ID" dataDxfId="890"/>
    <tableColumn id="2" xr3:uid="{11BAB5BD-7D62-4300-9B75-5C1E21E37FD0}" name="Ítem de control" dataDxfId="889"/>
    <tableColumn id="11" xr3:uid="{6BE96E2E-696B-42D7-9FB8-FE83F9F77060}" name="Revisado" dataDxfId="888"/>
    <tableColumn id="3" xr3:uid="{03BEC311-F95D-47F5-B252-62285C775159}" name="Cumple" dataDxfId="887"/>
    <tableColumn id="4" xr3:uid="{A68A73D2-AEA3-4CAE-912E-46426F82076F}" name="Evidencias/Observaciones" dataDxfId="886"/>
    <tableColumn id="12" xr3:uid="{B9B7A216-8321-4E34-A083-793DDAB1113E}" name="Acciones correcotaras" dataDxfId="885"/>
    <tableColumn id="5" xr3:uid="{5656403D-D6ED-4F13-B912-889581998BC1}" name="Prioridad" dataDxfId="884"/>
    <tableColumn id="6" xr3:uid="{C5E7E374-4F4D-4A08-BA94-2595D6D3018A}" name="Fecha límite" dataDxfId="883"/>
    <tableColumn id="7" xr3:uid="{A03310DB-13A6-4545-9545-E9238A43577B}" name="Estado" dataDxfId="882"/>
    <tableColumn id="10" xr3:uid="{BB7ADD88-BD2D-44DD-BC5D-B6A5604A16AB}" name="Responsable" dataDxfId="881"/>
    <tableColumn id="9" xr3:uid="{95E3AE0D-0DA9-4B63-BD5B-732156A4130B}" name="Adjuntos" dataDxfId="880"/>
  </tableColumns>
  <tableStyleInfo name="Estilo de tabla 4"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266B355C-6B25-4E0D-A9EE-5A7DC592E8A4}" name="Tabla2564131415" displayName="Tabla2564131415" ref="A6:K35" totalsRowShown="0" headerRowDxfId="879" dataDxfId="878">
  <autoFilter ref="A6:K35" xr:uid="{4AE8A5EB-7FC6-46C3-B86E-16E159C31C3E}">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autoFilter>
  <tableColumns count="11">
    <tableColumn id="1" xr3:uid="{4C9733B1-1140-401F-B153-25AD3577C33D}" name="ID" dataDxfId="877"/>
    <tableColumn id="2" xr3:uid="{D78867A5-06ED-41EC-A5CF-54D59AD42AA8}" name="Ítem de control" dataDxfId="876"/>
    <tableColumn id="11" xr3:uid="{5502A53A-158D-47AA-9AB9-5A598BF11BF6}" name="Revisado" dataDxfId="875"/>
    <tableColumn id="3" xr3:uid="{217BA4E7-B252-4349-9F98-569EC6502172}" name="Cumple" dataDxfId="874"/>
    <tableColumn id="4" xr3:uid="{F7CCCCD4-81A6-4C23-BEDA-EAFEAFAE5FC4}" name="Evidencias/Observaciones" dataDxfId="873"/>
    <tableColumn id="12" xr3:uid="{B5BA1A56-8564-4273-80CF-CCF6C42E3CBC}" name="Acciones correcotaras" dataDxfId="872"/>
    <tableColumn id="5" xr3:uid="{5D602BB9-A2D9-4663-9A71-C2DBADA92D1D}" name="Prioridad" dataDxfId="871"/>
    <tableColumn id="6" xr3:uid="{C036BA6F-37D1-45AC-B1AA-3675EC148DF2}" name="Fecha límite" dataDxfId="870"/>
    <tableColumn id="7" xr3:uid="{C0D316A3-3948-41D3-9163-B01406A1F6DF}" name="Estado" dataDxfId="869"/>
    <tableColumn id="10" xr3:uid="{C5D58524-E0AE-4386-A5C9-5DD8B587185F}" name="Responsable" dataDxfId="868"/>
    <tableColumn id="9" xr3:uid="{64D433DB-2827-4D3E-9D1E-29B33DE93874}" name="Adjuntos" dataDxfId="867"/>
  </tableColumns>
  <tableStyleInfo name="Estilo de tabla 4"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D4D32B53-4896-4B76-8F83-B76FA7C576AC}" name="Tabla256413141523" displayName="Tabla256413141523" ref="A6:K47" totalsRowShown="0" headerRowDxfId="866" dataDxfId="865">
  <autoFilter ref="A6:K47" xr:uid="{4AE8A5EB-7FC6-46C3-B86E-16E159C31C3E}">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autoFilter>
  <tableColumns count="11">
    <tableColumn id="1" xr3:uid="{DABA64E6-1532-498A-8C53-DFA8373C3B1A}" name="ID" dataDxfId="864"/>
    <tableColumn id="2" xr3:uid="{8C400E5C-685C-4F7A-8822-B0B65DCF9E1B}" name="Ítem de control" dataDxfId="863"/>
    <tableColumn id="11" xr3:uid="{8E77C96D-A3AA-424A-B714-A79131FEE599}" name="Revisado" dataDxfId="862"/>
    <tableColumn id="3" xr3:uid="{AEFC8642-618C-4499-BBC5-1734DDE11BF8}" name="Cumple" dataDxfId="861"/>
    <tableColumn id="4" xr3:uid="{13DBEAC4-E800-4836-8C9E-FFA2B2ECFF8A}" name="Evidencias/Observaciones" dataDxfId="860"/>
    <tableColumn id="12" xr3:uid="{16A90923-E4FF-4176-9E44-9266FB669FAA}" name="Acciones correcotaras" dataDxfId="859"/>
    <tableColumn id="5" xr3:uid="{7DBDA0BB-ADEE-4147-A352-61966E989207}" name="Prioridad" dataDxfId="858"/>
    <tableColumn id="6" xr3:uid="{32E7955C-CCFD-44E5-893F-EA5FA055A0DF}" name="Fecha límite" dataDxfId="857"/>
    <tableColumn id="7" xr3:uid="{B05150F0-01BA-4252-A0C3-B61BAC7FCF0C}" name="Estado" dataDxfId="856"/>
    <tableColumn id="10" xr3:uid="{59BE33A1-E789-4104-AF39-073FF1E114A9}" name="Responsable" dataDxfId="855"/>
    <tableColumn id="9" xr3:uid="{41F5B2E6-625D-4802-9728-89FBB1548661}" name="Adjuntos" dataDxfId="854"/>
  </tableColumns>
  <tableStyleInfo name="Estilo de tabla 4"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AC262F63-4500-42D9-9D04-B751FCB22E3D}" name="Tabla256478910111224" displayName="Tabla256478910111224" ref="A8:K51" totalsRowShown="0" headerRowDxfId="853" dataDxfId="852">
  <autoFilter ref="A8:K51" xr:uid="{4AE8A5EB-7FC6-46C3-B86E-16E159C31C3E}">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autoFilter>
  <tableColumns count="11">
    <tableColumn id="1" xr3:uid="{16F44924-2969-4544-B7C6-1A76CE8B7289}" name="ID" dataDxfId="851"/>
    <tableColumn id="2" xr3:uid="{999AECA1-3599-4E3F-BB1C-9FE04DADB966}" name="Ítem de control" dataDxfId="850"/>
    <tableColumn id="11" xr3:uid="{3DEF3C2E-AEBD-4B5A-B3AB-4FF3BF6BB11D}" name="Revisado" dataDxfId="849"/>
    <tableColumn id="3" xr3:uid="{D7BEF1AE-99BB-43CE-9144-FE527668E673}" name="Cumple" dataDxfId="848"/>
    <tableColumn id="4" xr3:uid="{1AAF7AAD-47AB-4F5A-AC09-87A6D63704E6}" name="Evidencias/Observaciones" dataDxfId="847"/>
    <tableColumn id="12" xr3:uid="{151C15A6-4E85-4E2A-80F5-202214ED7DE0}" name="Acciones correcotaras" dataDxfId="846"/>
    <tableColumn id="5" xr3:uid="{56C7CD5A-A0AF-4A97-A959-0F065F9BA222}" name="Prioridad" dataDxfId="845"/>
    <tableColumn id="6" xr3:uid="{DA6DB59E-2281-45BF-AA68-2B4B52EAEDA7}" name="Fecha límite" dataDxfId="844"/>
    <tableColumn id="7" xr3:uid="{3267B07B-720F-4665-BA6B-9F4E234F8AB6}" name="Estado" dataDxfId="843"/>
    <tableColumn id="10" xr3:uid="{606ED128-4887-4BE9-8190-E16395AD19E2}" name="Responsable" dataDxfId="842"/>
    <tableColumn id="9" xr3:uid="{293DB9B8-281B-4868-BA79-D0FEB02795F9}" name="Adjuntos" dataDxfId="841"/>
  </tableColumns>
  <tableStyleInfo name="Estilo de tabla 4"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52267FB2-A861-444F-8DEF-F4EAC463E048}" name="Tabla256413141516" displayName="Tabla256413141516" ref="A4:K39" totalsRowShown="0" headerRowDxfId="840" dataDxfId="839">
  <autoFilter ref="A4:K39" xr:uid="{4AE8A5EB-7FC6-46C3-B86E-16E159C31C3E}">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autoFilter>
  <tableColumns count="11">
    <tableColumn id="1" xr3:uid="{9A699C2F-2906-4F42-90D5-A15C14E442DD}" name="ID" dataDxfId="838"/>
    <tableColumn id="2" xr3:uid="{46A51E57-9E31-4BB5-9222-3A4F4209D798}" name="Ítem de control" dataDxfId="837"/>
    <tableColumn id="11" xr3:uid="{D9601AE8-AE58-4B18-9030-05C0D3B3A5F7}" name="Revisado" dataDxfId="836"/>
    <tableColumn id="3" xr3:uid="{E2A8EF9C-B680-4238-8D67-3E729F0E50C6}" name="Cumple" dataDxfId="835"/>
    <tableColumn id="4" xr3:uid="{DDA39516-5FA5-4B19-A493-361A5142A958}" name="Evidencias/Observaciones" dataDxfId="834"/>
    <tableColumn id="12" xr3:uid="{EBCCB2BE-44A1-4DE1-87E5-BBC3AA31EDD8}" name="Acciones correcotaras" dataDxfId="833"/>
    <tableColumn id="5" xr3:uid="{BB4EB763-45D2-4A82-A059-0322AE8E406E}" name="Prioridad" dataDxfId="832"/>
    <tableColumn id="6" xr3:uid="{1A824950-7C29-42B0-8466-AD8B7C0A1F2D}" name="Fecha límite" dataDxfId="831"/>
    <tableColumn id="7" xr3:uid="{96711EAE-1672-457A-81E5-E245D95747F6}" name="Estado" dataDxfId="830"/>
    <tableColumn id="10" xr3:uid="{A61406D3-3B0F-42A0-BABC-8C79FE845600}" name="Responsable" dataDxfId="829"/>
    <tableColumn id="9" xr3:uid="{E33E45FD-26FD-4317-BD6B-7927721EE9AA}" name="Adjuntos" dataDxfId="828"/>
  </tableColumns>
  <tableStyleInfo name="Estilo de tabla 4"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D96D992D-DC1C-4430-9F03-D84849E375AD}" name="Tabla25641314151617" displayName="Tabla25641314151617" ref="A4:K30" totalsRowShown="0" headerRowDxfId="827" dataDxfId="826">
  <autoFilter ref="A4:K30" xr:uid="{4AE8A5EB-7FC6-46C3-B86E-16E159C31C3E}">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autoFilter>
  <tableColumns count="11">
    <tableColumn id="1" xr3:uid="{89A07634-304B-46ED-8315-AB1E7042E92A}" name="ID" dataDxfId="825"/>
    <tableColumn id="2" xr3:uid="{4F4E9716-31A1-413E-81D0-E1CF6B3EB094}" name="Ítem de control" dataDxfId="824"/>
    <tableColumn id="11" xr3:uid="{63151AEA-B3DB-44BB-81DA-29581B5EAB53}" name="Revisado" dataDxfId="823"/>
    <tableColumn id="3" xr3:uid="{4E3D12C9-CFE6-40BD-9852-6EAC867AA421}" name="Cumple" dataDxfId="822"/>
    <tableColumn id="4" xr3:uid="{5A760DF9-CE1C-40D8-B8B2-D177EAE29A98}" name="Evidencias/Observaciones" dataDxfId="821"/>
    <tableColumn id="12" xr3:uid="{A4ADB2B5-4F4A-41AB-B6C6-153963EC4FEB}" name="Acciones correcotaras" dataDxfId="820"/>
    <tableColumn id="5" xr3:uid="{6DC03989-CD6F-41BF-8B89-E9FA63635BEE}" name="Prioridad" dataDxfId="819"/>
    <tableColumn id="6" xr3:uid="{6502664B-FFEB-4BA1-BB6B-4EA6E58A37E3}" name="Fecha límite" dataDxfId="818"/>
    <tableColumn id="7" xr3:uid="{6FF3DC76-83D2-41CE-B154-A0A4C8032D88}" name="Estado" dataDxfId="817"/>
    <tableColumn id="10" xr3:uid="{E0C682B6-4E20-45FF-9FA6-AE2894DB4A41}" name="Responsable" dataDxfId="816"/>
    <tableColumn id="9" xr3:uid="{8FDCDD94-E072-4B38-926C-6B896F9471AC}" name="Adjuntos" dataDxfId="815"/>
  </tableColumns>
  <tableStyleInfo name="Estilo de tabla 4"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12B3CCC7-2611-440B-A0ED-F59D5E9DD15A}" name="Tabla2564131415161718" displayName="Tabla2564131415161718" ref="A4:K42" totalsRowShown="0" headerRowDxfId="814" dataDxfId="813">
  <autoFilter ref="A4:K42" xr:uid="{4AE8A5EB-7FC6-46C3-B86E-16E159C31C3E}">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autoFilter>
  <tableColumns count="11">
    <tableColumn id="1" xr3:uid="{4D16C99C-9467-4674-8649-5A66218149F1}" name="ID" dataDxfId="812"/>
    <tableColumn id="2" xr3:uid="{D8CA59E2-14F0-49F0-9FFB-1724003D1B34}" name="Ítem de control" dataDxfId="811"/>
    <tableColumn id="11" xr3:uid="{479CB8C0-83CB-4B75-9D3A-8EBA76B72E61}" name="Revisado" dataDxfId="810"/>
    <tableColumn id="3" xr3:uid="{E97CEE06-5EDF-419A-A53E-6D9E8C9E105C}" name="Cumple" dataDxfId="809"/>
    <tableColumn id="4" xr3:uid="{8EED317D-2F23-4D02-ABD0-02E6D47397C2}" name="Evidencias/Observaciones" dataDxfId="808"/>
    <tableColumn id="12" xr3:uid="{C0F5842A-7003-4C8F-9FB5-A9E6CDF15048}" name="Acciones correcotaras" dataDxfId="807"/>
    <tableColumn id="5" xr3:uid="{31A205E4-E388-4CD1-A29F-0E5D5E8D9D8F}" name="Prioridad" dataDxfId="806"/>
    <tableColumn id="6" xr3:uid="{12C59D0C-AFA8-43D3-BCD5-C731CDB24DAD}" name="Fecha límite" dataDxfId="805"/>
    <tableColumn id="7" xr3:uid="{2ECC9CFA-2FE1-4038-9208-F67F08B05A64}" name="Estado" dataDxfId="804"/>
    <tableColumn id="10" xr3:uid="{42A8B9CC-C08C-4E92-830E-636C2D29077D}" name="Responsable" dataDxfId="803"/>
    <tableColumn id="9" xr3:uid="{ED0B1627-EC7C-4F51-9206-460C988B13D2}" name="Adjuntos" dataDxfId="802"/>
  </tableColumns>
  <tableStyleInfo name="Estilo de tabla 4"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4AE8A5EB-7FC6-46C3-B86E-16E159C31C3E}" name="Tabla2" displayName="Tabla2" ref="A3:K44" totalsRowShown="0" headerRowDxfId="1035" dataDxfId="1034">
  <autoFilter ref="A3:K44" xr:uid="{4AE8A5EB-7FC6-46C3-B86E-16E159C31C3E}">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autoFilter>
  <tableColumns count="11">
    <tableColumn id="1" xr3:uid="{6C3C461A-061A-4642-A4AF-12AF49B5B94F}" name="ID" dataDxfId="1033"/>
    <tableColumn id="2" xr3:uid="{B7833038-68CD-4481-BB35-6A78C08B9E4C}" name="Ítem de control" dataDxfId="1032"/>
    <tableColumn id="11" xr3:uid="{598DFD31-B6FD-46A6-969C-20A2BEFAD733}" name="Revisado" dataDxfId="1031"/>
    <tableColumn id="3" xr3:uid="{F00F0622-4023-4AE5-84B5-F1568F976B2C}" name="Cumple" dataDxfId="1030"/>
    <tableColumn id="4" xr3:uid="{8237484F-CCC5-453A-B5A1-3794D355DAF1}" name="Evidencias/Observaciones" dataDxfId="1029"/>
    <tableColumn id="8" xr3:uid="{720CA00F-DBC3-46D0-956B-F38E277481F0}" name="Acciones correctoras" dataDxfId="1028"/>
    <tableColumn id="5" xr3:uid="{E4FCB352-B27E-4021-9E15-79D13CA95660}" name="Prioridad" dataDxfId="1027"/>
    <tableColumn id="6" xr3:uid="{62234999-5A04-4E49-94AF-9ADF3002DEAA}" name="Fecha límite" dataDxfId="1026"/>
    <tableColumn id="7" xr3:uid="{322F0B58-07E1-4F7D-A442-C5D5A8A70EFD}" name="Estado" dataDxfId="1025"/>
    <tableColumn id="10" xr3:uid="{AFB70A94-99C8-454B-BEC3-B195CC84E689}" name="Responsable" dataDxfId="1024"/>
    <tableColumn id="9" xr3:uid="{784AC743-59FD-4F5C-B0FE-36AF1B465B0C}" name="Adjuntos" dataDxfId="1023"/>
  </tableColumns>
  <tableStyleInfo name="Estilo de tabla 4"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1D85507C-781A-4C40-80C8-F03EC9D4DF71}" name="Tabla256413141516171819" displayName="Tabla256413141516171819" ref="A4:K61" totalsRowShown="0" headerRowDxfId="801" dataDxfId="800">
  <autoFilter ref="A4:K61" xr:uid="{4AE8A5EB-7FC6-46C3-B86E-16E159C31C3E}">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autoFilter>
  <tableColumns count="11">
    <tableColumn id="1" xr3:uid="{3F9E4832-7570-4098-855C-E1B17DBE8BF5}" name="ID" dataDxfId="799"/>
    <tableColumn id="2" xr3:uid="{991313C3-D40E-4C27-A6C7-4AE37337CF28}" name="Ítem de control" dataDxfId="798"/>
    <tableColumn id="11" xr3:uid="{B6D1092F-6907-4A51-87ED-ADC191787CC4}" name="Revisado" dataDxfId="797"/>
    <tableColumn id="3" xr3:uid="{47D107FE-B339-4C38-B377-A72F7730D165}" name="Cumple" dataDxfId="796"/>
    <tableColumn id="4" xr3:uid="{6F2DD98E-8B45-45D6-A221-BF1D155ED3B9}" name="Evidencias/Observaciones" dataDxfId="795"/>
    <tableColumn id="12" xr3:uid="{E0264366-DC39-48A4-A2C5-6C96487469D3}" name="Acciones correcotaras" dataDxfId="794"/>
    <tableColumn id="5" xr3:uid="{93D57AB8-F34C-4C92-AC98-EAE1D16F90FB}" name="Prioridad" dataDxfId="793"/>
    <tableColumn id="6" xr3:uid="{9AA5846E-DA9C-411B-87E0-AF42508ED4C9}" name="Fecha límite" dataDxfId="792"/>
    <tableColumn id="7" xr3:uid="{EB8DC9FF-D899-48F2-A545-2CFC9095840F}" name="Estado" dataDxfId="791"/>
    <tableColumn id="10" xr3:uid="{E48D1D40-CCF4-47F6-8977-631C3BA63176}" name="Responsable" dataDxfId="790"/>
    <tableColumn id="9" xr3:uid="{F4502218-1B3C-4B6F-930E-E90E86E65866}" name="Adjuntos" dataDxfId="789"/>
  </tableColumns>
  <tableStyleInfo name="Estilo de tabla 4"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8C600BDF-21F5-4FE1-92B6-084D7E1B2840}" name="Tabla25641314151617181920" displayName="Tabla25641314151617181920" ref="A4:K75" totalsRowShown="0" headerRowDxfId="788" dataDxfId="787">
  <autoFilter ref="A4:K75" xr:uid="{4AE8A5EB-7FC6-46C3-B86E-16E159C31C3E}">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autoFilter>
  <tableColumns count="11">
    <tableColumn id="1" xr3:uid="{C645872D-8782-4D71-8F20-B0457909601A}" name="ID" dataDxfId="786"/>
    <tableColumn id="2" xr3:uid="{30E0BEFF-F5D4-4699-A6BE-0EE6E7B28E7B}" name="Ítem de control" dataDxfId="785"/>
    <tableColumn id="11" xr3:uid="{0B5977FF-5C1E-4297-A5F3-1C62085A1D06}" name="Revisado" dataDxfId="784"/>
    <tableColumn id="3" xr3:uid="{8EB67737-2E3C-4028-AA78-74D98522EE3F}" name="Cumple" dataDxfId="783"/>
    <tableColumn id="4" xr3:uid="{EA9D5360-2992-4203-A74D-B6BD4CDBE288}" name="Evidencias/Observaciones" dataDxfId="782"/>
    <tableColumn id="12" xr3:uid="{D5CC476C-9536-4D16-9C29-7CD01393E2A1}" name="Acciones correcotaras" dataDxfId="781"/>
    <tableColumn id="5" xr3:uid="{519A2C27-0A48-4CF3-B828-BEAA2C9E9734}" name="Prioridad" dataDxfId="780"/>
    <tableColumn id="6" xr3:uid="{F8872E6F-72D4-4E71-9F7D-3FF2C47D1E5B}" name="Fecha límite" dataDxfId="779"/>
    <tableColumn id="7" xr3:uid="{979D1055-14F8-4D43-9680-BE230E7CA18A}" name="Estado" dataDxfId="778"/>
    <tableColumn id="10" xr3:uid="{237686E4-E9A0-4E5D-9EA2-2FCA981E2AF2}" name="Responsable" dataDxfId="777"/>
    <tableColumn id="9" xr3:uid="{5DA0969A-941A-4B28-A863-66A1B8BC19E9}" name="Adjuntos" dataDxfId="776"/>
  </tableColumns>
  <tableStyleInfo name="Estilo de tabla 4"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C247D5C0-B031-4294-938B-56FEDE50BE79}" name="Tabla2564131415161718192021" displayName="Tabla2564131415161718192021" ref="A4:K34" totalsRowShown="0" headerRowDxfId="775" dataDxfId="774">
  <autoFilter ref="A4:K34" xr:uid="{4AE8A5EB-7FC6-46C3-B86E-16E159C31C3E}">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autoFilter>
  <tableColumns count="11">
    <tableColumn id="1" xr3:uid="{CE9E58F6-ECE5-473B-B4DB-CECB03D999B1}" name="ID" dataDxfId="773"/>
    <tableColumn id="2" xr3:uid="{47C6B272-6608-4298-A5B3-BEEC6DDD9D84}" name="Ítem de control" dataDxfId="772"/>
    <tableColumn id="11" xr3:uid="{933D2355-CCCD-41CC-AA37-26357BBD359C}" name="Revisado" dataDxfId="771"/>
    <tableColumn id="3" xr3:uid="{549A8663-2B07-43D7-8385-516D64A9F1ED}" name="Cumple" dataDxfId="770"/>
    <tableColumn id="4" xr3:uid="{93FF0B0E-45E6-43B8-902F-827198B59868}" name="Evidencias/Observaciones" dataDxfId="769"/>
    <tableColumn id="12" xr3:uid="{073F207F-B9CB-419F-A1E8-7A80194ACF91}" name="Acciones correcotaras" dataDxfId="768"/>
    <tableColumn id="5" xr3:uid="{058B6292-A494-4D07-9538-60E0B14D607F}" name="Prioridad" dataDxfId="767"/>
    <tableColumn id="6" xr3:uid="{554BB629-1A8E-4A1A-B895-DA84BAF46BCE}" name="Fecha límite" dataDxfId="766"/>
    <tableColumn id="7" xr3:uid="{F3F7D09F-F378-4A3A-9077-F441E322DFD7}" name="Estado" dataDxfId="765"/>
    <tableColumn id="10" xr3:uid="{8BA1C67D-3304-4A37-B136-C05731C030B5}" name="Responsable" dataDxfId="764"/>
    <tableColumn id="9" xr3:uid="{AAE517CE-0D93-4E2B-95B6-8650965A349C}" name="Adjuntos" dataDxfId="763"/>
  </tableColumns>
  <tableStyleInfo name="Estilo de tabla 4"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581DC4C7-A32D-4130-96A1-25D9E10EFA92}" name="Tabla256413141522" displayName="Tabla256413141522" ref="A3:K45" totalsRowShown="0" headerRowDxfId="762" dataDxfId="761">
  <autoFilter ref="A3:K45" xr:uid="{4AE8A5EB-7FC6-46C3-B86E-16E159C31C3E}">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autoFilter>
  <tableColumns count="11">
    <tableColumn id="1" xr3:uid="{F6E5BC9C-2522-406D-9447-80CFFA51FA2B}" name="ID" dataDxfId="760"/>
    <tableColumn id="2" xr3:uid="{FC2A55A7-E543-49F5-8A9B-FCD066BE4B9C}" name="Ítem de control" dataDxfId="759"/>
    <tableColumn id="11" xr3:uid="{84C69E57-B9B5-4E5C-BB3A-7EA1A3B2B391}" name="Revisado" dataDxfId="758"/>
    <tableColumn id="3" xr3:uid="{494D0784-C197-48F7-94DE-2E30DDD6606D}" name="Cumple" dataDxfId="757"/>
    <tableColumn id="4" xr3:uid="{6C7B026C-55C5-4BE6-823F-B89054F08DD3}" name="Evidencias/Observaciones" dataDxfId="756"/>
    <tableColumn id="12" xr3:uid="{BB4DBCE7-6041-4CCA-A4BF-468119539D01}" name="Acciones correcotaras" dataDxfId="755"/>
    <tableColumn id="5" xr3:uid="{7A3B4649-B447-48F5-A1F4-541AA140111B}" name="Prioridad" dataDxfId="754"/>
    <tableColumn id="6" xr3:uid="{DEE2DE60-8007-4FBB-B0E5-A8E1677DED33}" name="Fecha límite" dataDxfId="753"/>
    <tableColumn id="7" xr3:uid="{F079F22F-7217-4AFC-80DB-6113D0A74A3E}" name="Estado" dataDxfId="752"/>
    <tableColumn id="10" xr3:uid="{B5BAFD63-1A0D-4B70-84D4-921EC773FFB1}" name="Responsable" dataDxfId="751"/>
    <tableColumn id="9" xr3:uid="{B6537059-A143-47C8-8C1F-C5E8ADCB2B54}" name="Adjuntos" dataDxfId="750"/>
  </tableColumns>
  <tableStyleInfo name="Estilo de tabla 4"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8CF5A56D-4038-4F44-8220-72C2321AF606}" name="Tabla25" displayName="Tabla25" ref="A3:K56" totalsRowShown="0" headerRowDxfId="1022" dataDxfId="1021">
  <autoFilter ref="A3:K56" xr:uid="{4AE8A5EB-7FC6-46C3-B86E-16E159C31C3E}">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autoFilter>
  <tableColumns count="11">
    <tableColumn id="1" xr3:uid="{C7539764-1FDF-477D-9D7F-E7EB53576DAC}" name="ID" dataDxfId="1020"/>
    <tableColumn id="2" xr3:uid="{0B530533-0DBF-4C9D-9316-66C1BBEEC16C}" name="Ítem de control" dataDxfId="1019"/>
    <tableColumn id="11" xr3:uid="{67473D93-5489-4116-AF9E-14C175221C2E}" name="Revisado" dataDxfId="1018"/>
    <tableColumn id="3" xr3:uid="{828A1FE9-A0FA-489D-BCA3-BDD8617CC6EE}" name="Cumple" dataDxfId="1017"/>
    <tableColumn id="4" xr3:uid="{0AB640F6-0A52-4729-A045-12A59D22F398}" name="Evidencias/Observaciones" dataDxfId="1016"/>
    <tableColumn id="12" xr3:uid="{D3E1CA43-4C6A-4AA1-902D-AF44C2A69E7B}" name="Acciones Correctoras" dataDxfId="1015"/>
    <tableColumn id="5" xr3:uid="{B84BB8C1-6AE2-4ABA-AAD4-5FEDCD2194B3}" name="Prioridad" dataDxfId="1014"/>
    <tableColumn id="6" xr3:uid="{C8BE94FF-09D0-4D8C-8BF2-A3E239431E58}" name="Fecha límite" dataDxfId="1013"/>
    <tableColumn id="7" xr3:uid="{C3CEF4BC-BA95-4E9F-83B9-99B75E43FEAE}" name="Estado" dataDxfId="1012"/>
    <tableColumn id="10" xr3:uid="{4D49F703-4E87-49CA-BB78-ED1EECA44C97}" name="Responsable" dataDxfId="1011"/>
    <tableColumn id="9" xr3:uid="{D5C8153A-4BCF-47DA-828D-00E5DBA5C35D}" name="Adjuntos" dataDxfId="1010"/>
  </tableColumns>
  <tableStyleInfo name="Estilo de tabla 4"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3ED05CCB-7773-44C2-8AFE-00E2A7FCDD67}" name="Tabla256" displayName="Tabla256" ref="A10:K90" totalsRowShown="0" headerRowDxfId="1009" dataDxfId="1008">
  <autoFilter ref="A10:K90" xr:uid="{4AE8A5EB-7FC6-46C3-B86E-16E159C31C3E}">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autoFilter>
  <tableColumns count="11">
    <tableColumn id="1" xr3:uid="{8FEB7AE3-3C67-4E60-8D88-176875402B52}" name="ID" dataDxfId="1007"/>
    <tableColumn id="2" xr3:uid="{F6F7AF00-5245-4136-BA68-36B4521D9669}" name="Ítem de control" dataDxfId="1006"/>
    <tableColumn id="11" xr3:uid="{38F40672-988B-498A-942C-CD20FE9339F3}" name="Revisado" dataDxfId="1005"/>
    <tableColumn id="3" xr3:uid="{372F631A-ED01-4750-828A-B7D2C1E32A83}" name="Cumple" dataDxfId="1004"/>
    <tableColumn id="4" xr3:uid="{B72A583B-C80D-4DB6-92F0-83FEBC8F6AC1}" name="Evidencias/Observaciones" dataDxfId="1003"/>
    <tableColumn id="12" xr3:uid="{20C0CD87-81C4-4F58-B2B6-39BE84A7F3F5}" name="Acciones correcotaras" dataDxfId="1002"/>
    <tableColumn id="5" xr3:uid="{C5B1D52C-3988-4E79-BC43-FA9E131A7193}" name="Prioridad" dataDxfId="1001"/>
    <tableColumn id="6" xr3:uid="{CD80DD67-71B7-4428-BA9C-94D428D95363}" name="Fecha límite" dataDxfId="1000"/>
    <tableColumn id="7" xr3:uid="{C697CB46-0CE5-47DC-BBF5-474AD64D0699}" name="Estado" dataDxfId="999"/>
    <tableColumn id="10" xr3:uid="{536DAF75-686D-4074-830F-83EB68184C69}" name="Responsable" dataDxfId="998"/>
    <tableColumn id="9" xr3:uid="{355AF0C6-E9B5-4CA5-A139-F5C94D950371}" name="Adjuntos" dataDxfId="997"/>
  </tableColumns>
  <tableStyleInfo name="Estilo de tabla 4"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F1A6ECBE-B324-4746-9BCA-8B380AA314BF}" name="Tabla2564" displayName="Tabla2564" ref="A7:K43" totalsRowShown="0" headerRowDxfId="996" dataDxfId="995">
  <autoFilter ref="A7:K43" xr:uid="{4AE8A5EB-7FC6-46C3-B86E-16E159C31C3E}">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autoFilter>
  <tableColumns count="11">
    <tableColumn id="1" xr3:uid="{F2BB588A-0270-4C35-82F5-1D484C9591ED}" name="ID" dataDxfId="994"/>
    <tableColumn id="2" xr3:uid="{35C2E1A4-D5DD-40AA-80EE-4914551775BC}" name="Ítem de control" dataDxfId="993"/>
    <tableColumn id="11" xr3:uid="{29299C56-038A-4800-B73F-C2FC5161F4CF}" name="Revisado" dataDxfId="992"/>
    <tableColumn id="3" xr3:uid="{F3C3560C-9D27-4006-95C4-707C8DAC9C50}" name="Cumple" dataDxfId="991"/>
    <tableColumn id="4" xr3:uid="{649AE074-2136-4BA2-81D8-5F057B185F1D}" name="Evidencias/Observaciones" dataDxfId="990"/>
    <tableColumn id="12" xr3:uid="{2ACA7B28-2EAA-4B64-8ECF-01A0985EC440}" name="Acciones correcotaras" dataDxfId="989"/>
    <tableColumn id="5" xr3:uid="{CAA32FF9-34D0-4221-AFDC-7E50D777FC8E}" name="Prioridad" dataDxfId="988"/>
    <tableColumn id="6" xr3:uid="{FD320597-32FD-4D50-B84F-A6CB86BE0D6A}" name="Fecha límite" dataDxfId="987"/>
    <tableColumn id="7" xr3:uid="{19C52B74-6CAF-47B6-9C0C-7A365115A144}" name="Estado" dataDxfId="986"/>
    <tableColumn id="10" xr3:uid="{5E117134-B0E8-4BA5-8978-6DF14C9C8620}" name="Responsable" dataDxfId="985"/>
    <tableColumn id="9" xr3:uid="{C8C75974-10E1-45D6-93EB-5F5EDA8023CC}" name="Adjuntos" dataDxfId="984"/>
  </tableColumns>
  <tableStyleInfo name="Estilo de tabla 4"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4F2C1664-016D-4AE5-8EEF-8AB5817F42CB}" name="Tabla25647" displayName="Tabla25647" ref="A3:K38" totalsRowShown="0" headerRowDxfId="983" dataDxfId="982">
  <autoFilter ref="A3:K38" xr:uid="{4AE8A5EB-7FC6-46C3-B86E-16E159C31C3E}">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autoFilter>
  <tableColumns count="11">
    <tableColumn id="1" xr3:uid="{53E978CE-AC1F-4EF6-8E26-E9EA4CF9EE15}" name="ID" dataDxfId="981"/>
    <tableColumn id="2" xr3:uid="{4909EFE4-E4E5-47DE-8131-21EA3E904EA2}" name="Ítem de control" dataDxfId="980"/>
    <tableColumn id="11" xr3:uid="{73A7B3F6-DA1F-48AE-8133-0AFA07D62749}" name="Revisado" dataDxfId="979"/>
    <tableColumn id="3" xr3:uid="{3B370CAA-FF5E-4E59-BA15-FC3578DBDCF9}" name="Cumple" dataDxfId="978"/>
    <tableColumn id="4" xr3:uid="{5C501310-ED05-404B-A653-6F949D0FFF45}" name="Evidencias/Observaciones" dataDxfId="977"/>
    <tableColumn id="12" xr3:uid="{9193CDF7-D07C-4901-B897-70339E704850}" name="Acciones correcotaras" dataDxfId="976"/>
    <tableColumn id="5" xr3:uid="{6BA9F6D0-C60E-4CDD-B9B0-0B970A295956}" name="Prioridad" dataDxfId="975"/>
    <tableColumn id="6" xr3:uid="{806C2E07-A95F-4E06-80EC-C2D1CBE5AE64}" name="Fecha límite" dataDxfId="974"/>
    <tableColumn id="7" xr3:uid="{91017ABE-D480-4FF1-99CB-6D7FEC3431BA}" name="Estado" dataDxfId="973"/>
    <tableColumn id="10" xr3:uid="{72F56807-ED64-4243-8FDB-422165199452}" name="Responsable" dataDxfId="972"/>
    <tableColumn id="9" xr3:uid="{9D1D9B93-5C3C-4595-AF3C-AD035D72761A}" name="Adjuntos" dataDxfId="971"/>
  </tableColumns>
  <tableStyleInfo name="Estilo de tabla 4"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CAEDA4F5-8639-4989-92E2-21D16796DCF4}" name="Tabla256478" displayName="Tabla256478" ref="A3:K43" totalsRowShown="0" headerRowDxfId="970" dataDxfId="969">
  <autoFilter ref="A3:K43" xr:uid="{4AE8A5EB-7FC6-46C3-B86E-16E159C31C3E}">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autoFilter>
  <tableColumns count="11">
    <tableColumn id="1" xr3:uid="{815286FE-D24E-460F-8026-8A7B776AA8E9}" name="ID" dataDxfId="968"/>
    <tableColumn id="2" xr3:uid="{A664DA85-340E-4B82-9F98-6F217867D301}" name="Ítem de control" dataDxfId="967"/>
    <tableColumn id="11" xr3:uid="{B75EDF7F-048E-448F-93FF-368ED8F27C3C}" name="Revisado" dataDxfId="966"/>
    <tableColumn id="3" xr3:uid="{1ED3FA22-9CEA-4F11-9481-4BE4C79B693C}" name="Cumple" dataDxfId="965"/>
    <tableColumn id="4" xr3:uid="{EBC0C1A3-6E6E-43C2-AA23-4C7C4CBB03C8}" name="Evidencias/Observaciones" dataDxfId="964"/>
    <tableColumn id="12" xr3:uid="{FC2D4620-485F-45A8-9994-D0374CDD8B23}" name="Acciones correcotaras" dataDxfId="963"/>
    <tableColumn id="5" xr3:uid="{1C7DEF4F-09C4-4282-A52C-9A967C12900D}" name="Prioridad" dataDxfId="962"/>
    <tableColumn id="6" xr3:uid="{D7BC0DC8-40B8-4CE0-8D21-1D6EC824DD57}" name="Fecha límite" dataDxfId="961"/>
    <tableColumn id="7" xr3:uid="{4810CB22-9431-4F4E-AAA1-DAFD57E93160}" name="Estado" dataDxfId="960"/>
    <tableColumn id="10" xr3:uid="{CCBFFDEF-4C74-435C-8620-D9CC0D10DB23}" name="Responsable" dataDxfId="959"/>
    <tableColumn id="9" xr3:uid="{5853C4A6-5AD1-47AA-927A-2D927BFEF611}" name="Adjuntos" dataDxfId="958"/>
  </tableColumns>
  <tableStyleInfo name="Estilo de tabla 4"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3E06D42F-95E6-4EA5-8E86-6CE5F97A9128}" name="Tabla2564789" displayName="Tabla2564789" ref="A4:K42" totalsRowShown="0" headerRowDxfId="957" dataDxfId="956">
  <autoFilter ref="A4:K42" xr:uid="{4AE8A5EB-7FC6-46C3-B86E-16E159C31C3E}">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autoFilter>
  <tableColumns count="11">
    <tableColumn id="1" xr3:uid="{C510132E-A2D8-42A2-B77B-83AC347C2E22}" name="ID" dataDxfId="955"/>
    <tableColumn id="2" xr3:uid="{BE918C0D-F1C5-45FA-AF7A-4D7593C72E7B}" name="Ítem de control" dataDxfId="954"/>
    <tableColumn id="11" xr3:uid="{381D8518-46CF-4621-9128-44407835CC23}" name="Revisado" dataDxfId="953"/>
    <tableColumn id="3" xr3:uid="{75A95C7B-548B-4FBA-B219-4C3CFA2E3B34}" name="Cumple" dataDxfId="952"/>
    <tableColumn id="4" xr3:uid="{322747C3-63EE-4487-98F0-DA3D5EC91977}" name="Evidencias/Observaciones" dataDxfId="951"/>
    <tableColumn id="12" xr3:uid="{795F4147-675C-43CF-8EDF-CC998619D3E9}" name="Acciones correcotaras" dataDxfId="950"/>
    <tableColumn id="5" xr3:uid="{75971B31-7822-4F6D-9C99-1F3C7F44909F}" name="Prioridad" dataDxfId="949"/>
    <tableColumn id="6" xr3:uid="{3EDEFAF4-31E7-4919-B271-69AA6B5044FC}" name="Fecha límite" dataDxfId="948"/>
    <tableColumn id="7" xr3:uid="{23166758-13AC-4BB0-8E6E-536380012E3A}" name="Estado" dataDxfId="947"/>
    <tableColumn id="10" xr3:uid="{5D9FF2EB-53E8-4DD3-BCA9-389A9DF8BBF0}" name="Responsable" dataDxfId="946"/>
    <tableColumn id="9" xr3:uid="{A1A118C2-358E-4714-8202-83AA0CF6121A}" name="Adjuntos" dataDxfId="945"/>
  </tableColumns>
  <tableStyleInfo name="Estilo de tabla 4"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71653AE5-BBF7-4046-A290-E09296918CD8}" name="Tabla256478910" displayName="Tabla256478910" ref="A3:K55" totalsRowShown="0" headerRowDxfId="944" dataDxfId="943">
  <autoFilter ref="A3:K55" xr:uid="{4AE8A5EB-7FC6-46C3-B86E-16E159C31C3E}">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autoFilter>
  <tableColumns count="11">
    <tableColumn id="1" xr3:uid="{FAE39DDF-520F-463E-81F4-828FD94DF83B}" name="ID" dataDxfId="942"/>
    <tableColumn id="2" xr3:uid="{641781D1-32E2-43DC-8401-DB23D691B108}" name="Ítem de control" dataDxfId="941"/>
    <tableColumn id="11" xr3:uid="{36A4C471-993C-4215-A276-DBFCD38FA0DA}" name="Revisado" dataDxfId="940"/>
    <tableColumn id="3" xr3:uid="{1BB68651-C15E-48C0-9D03-CEAD14A63058}" name="Cumple" dataDxfId="939"/>
    <tableColumn id="4" xr3:uid="{93FA8EA2-B981-4498-A10C-BAB95A1FC1B5}" name="Evidencias/Observaciones" dataDxfId="938"/>
    <tableColumn id="12" xr3:uid="{8E0DFF4C-4B88-482B-BE94-899434FB392A}" name="Acciones correcotaras" dataDxfId="937"/>
    <tableColumn id="5" xr3:uid="{3FDFE5F7-3424-4C16-A396-D4587CAC4D57}" name="Prioridad" dataDxfId="936"/>
    <tableColumn id="6" xr3:uid="{C16E4915-F438-4FFD-8909-941A22EFFB73}" name="Fecha límite" dataDxfId="935"/>
    <tableColumn id="7" xr3:uid="{19C7F46C-333E-4E61-9343-893891CE74C8}" name="Estado" dataDxfId="934"/>
    <tableColumn id="10" xr3:uid="{B2534180-8019-4421-8295-FD8A8438EF71}" name="Responsable" dataDxfId="933"/>
    <tableColumn id="9" xr3:uid="{792B633B-DEBB-4C3A-98F1-BE9B6973B6B2}" name="Adjuntos" dataDxfId="932"/>
  </tableColumns>
  <tableStyleInfo name="Estilo de tabla 4"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table" Target="../tables/table6.xml"/></Relationships>
</file>

<file path=xl/worksheets/_rels/sheet11.xml.rels><?xml version="1.0" encoding="UTF-8" standalone="yes"?>
<Relationships xmlns="http://schemas.openxmlformats.org/package/2006/relationships"><Relationship Id="rId1" Type="http://schemas.openxmlformats.org/officeDocument/2006/relationships/table" Target="../tables/table7.xml"/></Relationships>
</file>

<file path=xl/worksheets/_rels/sheet12.xml.rels><?xml version="1.0" encoding="UTF-8" standalone="yes"?>
<Relationships xmlns="http://schemas.openxmlformats.org/package/2006/relationships"><Relationship Id="rId1" Type="http://schemas.openxmlformats.org/officeDocument/2006/relationships/table" Target="../tables/table8.xml"/></Relationships>
</file>

<file path=xl/worksheets/_rels/sheet13.xml.rels><?xml version="1.0" encoding="UTF-8" standalone="yes"?>
<Relationships xmlns="http://schemas.openxmlformats.org/package/2006/relationships"><Relationship Id="rId1" Type="http://schemas.openxmlformats.org/officeDocument/2006/relationships/table" Target="../tables/table9.xml"/></Relationships>
</file>

<file path=xl/worksheets/_rels/sheet14.xml.rels><?xml version="1.0" encoding="UTF-8" standalone="yes"?>
<Relationships xmlns="http://schemas.openxmlformats.org/package/2006/relationships"><Relationship Id="rId1" Type="http://schemas.openxmlformats.org/officeDocument/2006/relationships/table" Target="../tables/table10.xml"/></Relationships>
</file>

<file path=xl/worksheets/_rels/sheet15.xml.rels><?xml version="1.0" encoding="UTF-8" standalone="yes"?>
<Relationships xmlns="http://schemas.openxmlformats.org/package/2006/relationships"><Relationship Id="rId1" Type="http://schemas.openxmlformats.org/officeDocument/2006/relationships/table" Target="../tables/table11.xml"/></Relationships>
</file>

<file path=xl/worksheets/_rels/sheet16.xml.rels><?xml version="1.0" encoding="UTF-8" standalone="yes"?>
<Relationships xmlns="http://schemas.openxmlformats.org/package/2006/relationships"><Relationship Id="rId1" Type="http://schemas.openxmlformats.org/officeDocument/2006/relationships/table" Target="../tables/table12.xml"/></Relationships>
</file>

<file path=xl/worksheets/_rels/sheet17.xml.rels><?xml version="1.0" encoding="UTF-8" standalone="yes"?>
<Relationships xmlns="http://schemas.openxmlformats.org/package/2006/relationships"><Relationship Id="rId2" Type="http://schemas.openxmlformats.org/officeDocument/2006/relationships/table" Target="../tables/table13.xml"/><Relationship Id="rId1" Type="http://schemas.openxmlformats.org/officeDocument/2006/relationships/printerSettings" Target="../printerSettings/printerSettings5.bin"/></Relationships>
</file>

<file path=xl/worksheets/_rels/sheet18.xml.rels><?xml version="1.0" encoding="UTF-8" standalone="yes"?>
<Relationships xmlns="http://schemas.openxmlformats.org/package/2006/relationships"><Relationship Id="rId2" Type="http://schemas.openxmlformats.org/officeDocument/2006/relationships/table" Target="../tables/table14.xml"/><Relationship Id="rId1" Type="http://schemas.openxmlformats.org/officeDocument/2006/relationships/printerSettings" Target="../printerSettings/printerSettings6.bin"/></Relationships>
</file>

<file path=xl/worksheets/_rels/sheet19.xml.rels><?xml version="1.0" encoding="UTF-8" standalone="yes"?>
<Relationships xmlns="http://schemas.openxmlformats.org/package/2006/relationships"><Relationship Id="rId2" Type="http://schemas.openxmlformats.org/officeDocument/2006/relationships/table" Target="../tables/table15.xml"/><Relationship Id="rId1" Type="http://schemas.openxmlformats.org/officeDocument/2006/relationships/printerSettings" Target="../printerSettings/printerSettings7.bin"/></Relationships>
</file>

<file path=xl/worksheets/_rels/sheet20.xml.rels><?xml version="1.0" encoding="UTF-8" standalone="yes"?>
<Relationships xmlns="http://schemas.openxmlformats.org/package/2006/relationships"><Relationship Id="rId2" Type="http://schemas.openxmlformats.org/officeDocument/2006/relationships/table" Target="../tables/table16.xml"/><Relationship Id="rId1" Type="http://schemas.openxmlformats.org/officeDocument/2006/relationships/printerSettings" Target="../printerSettings/printerSettings8.bin"/></Relationships>
</file>

<file path=xl/worksheets/_rels/sheet21.xml.rels><?xml version="1.0" encoding="UTF-8" standalone="yes"?>
<Relationships xmlns="http://schemas.openxmlformats.org/package/2006/relationships"><Relationship Id="rId2" Type="http://schemas.openxmlformats.org/officeDocument/2006/relationships/table" Target="../tables/table17.xml"/><Relationship Id="rId1" Type="http://schemas.openxmlformats.org/officeDocument/2006/relationships/printerSettings" Target="../printerSettings/printerSettings9.bin"/></Relationships>
</file>

<file path=xl/worksheets/_rels/sheet22.xml.rels><?xml version="1.0" encoding="UTF-8" standalone="yes"?>
<Relationships xmlns="http://schemas.openxmlformats.org/package/2006/relationships"><Relationship Id="rId2" Type="http://schemas.openxmlformats.org/officeDocument/2006/relationships/table" Target="../tables/table18.xml"/><Relationship Id="rId1" Type="http://schemas.openxmlformats.org/officeDocument/2006/relationships/printerSettings" Target="../printerSettings/printerSettings10.bin"/></Relationships>
</file>

<file path=xl/worksheets/_rels/sheet23.xml.rels><?xml version="1.0" encoding="UTF-8" standalone="yes"?>
<Relationships xmlns="http://schemas.openxmlformats.org/package/2006/relationships"><Relationship Id="rId2" Type="http://schemas.openxmlformats.org/officeDocument/2006/relationships/table" Target="../tables/table19.xml"/><Relationship Id="rId1" Type="http://schemas.openxmlformats.org/officeDocument/2006/relationships/printerSettings" Target="../printerSettings/printerSettings11.bin"/></Relationships>
</file>

<file path=xl/worksheets/_rels/sheet24.xml.rels><?xml version="1.0" encoding="UTF-8" standalone="yes"?>
<Relationships xmlns="http://schemas.openxmlformats.org/package/2006/relationships"><Relationship Id="rId2" Type="http://schemas.openxmlformats.org/officeDocument/2006/relationships/table" Target="../tables/table20.xml"/><Relationship Id="rId1" Type="http://schemas.openxmlformats.org/officeDocument/2006/relationships/printerSettings" Target="../printerSettings/printerSettings12.bin"/></Relationships>
</file>

<file path=xl/worksheets/_rels/sheet25.xml.rels><?xml version="1.0" encoding="UTF-8" standalone="yes"?>
<Relationships xmlns="http://schemas.openxmlformats.org/package/2006/relationships"><Relationship Id="rId2" Type="http://schemas.openxmlformats.org/officeDocument/2006/relationships/table" Target="../tables/table21.xml"/><Relationship Id="rId1" Type="http://schemas.openxmlformats.org/officeDocument/2006/relationships/printerSettings" Target="../printerSettings/printerSettings13.bin"/></Relationships>
</file>

<file path=xl/worksheets/_rels/sheet26.xml.rels><?xml version="1.0" encoding="UTF-8" standalone="yes"?>
<Relationships xmlns="http://schemas.openxmlformats.org/package/2006/relationships"><Relationship Id="rId2" Type="http://schemas.openxmlformats.org/officeDocument/2006/relationships/table" Target="../tables/table22.xml"/><Relationship Id="rId1" Type="http://schemas.openxmlformats.org/officeDocument/2006/relationships/printerSettings" Target="../printerSettings/printerSettings14.bin"/></Relationships>
</file>

<file path=xl/worksheets/_rels/sheet27.xml.rels><?xml version="1.0" encoding="UTF-8" standalone="yes"?>
<Relationships xmlns="http://schemas.openxmlformats.org/package/2006/relationships"><Relationship Id="rId2" Type="http://schemas.openxmlformats.org/officeDocument/2006/relationships/table" Target="../tables/table23.xml"/><Relationship Id="rId1" Type="http://schemas.openxmlformats.org/officeDocument/2006/relationships/printerSettings" Target="../printerSettings/printerSettings1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ivotTable" Target="../pivotTables/pivotTable1.xml"/></Relationships>
</file>

<file path=xl/worksheets/_rels/sheet6.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table" Target="../tables/table3.xml"/></Relationships>
</file>

<file path=xl/worksheets/_rels/sheet8.xml.rels><?xml version="1.0" encoding="UTF-8" standalone="yes"?>
<Relationships xmlns="http://schemas.openxmlformats.org/package/2006/relationships"><Relationship Id="rId1" Type="http://schemas.openxmlformats.org/officeDocument/2006/relationships/table" Target="../tables/table4.xml"/></Relationships>
</file>

<file path=xl/worksheets/_rels/sheet9.xml.rels><?xml version="1.0" encoding="UTF-8" standalone="yes"?>
<Relationships xmlns="http://schemas.openxmlformats.org/package/2006/relationships"><Relationship Id="rId1" Type="http://schemas.openxmlformats.org/officeDocument/2006/relationships/table" Target="../tables/table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I43"/>
  <sheetViews>
    <sheetView view="pageBreakPreview" zoomScaleNormal="100" zoomScaleSheetLayoutView="100" workbookViewId="0">
      <selection activeCell="M18" sqref="M18"/>
    </sheetView>
  </sheetViews>
  <sheetFormatPr baseColWidth="10" defaultColWidth="8.88671875" defaultRowHeight="14.4" x14ac:dyDescent="0.3"/>
  <cols>
    <col min="1" max="16384" width="8.88671875" style="1"/>
  </cols>
  <sheetData>
    <row r="1" spans="1:9" x14ac:dyDescent="0.3">
      <c r="A1" s="68" t="s">
        <v>0</v>
      </c>
      <c r="B1" s="68"/>
      <c r="C1" s="68"/>
      <c r="D1" s="68"/>
      <c r="E1" s="68"/>
      <c r="F1" s="68"/>
      <c r="G1" s="68"/>
      <c r="H1" s="68"/>
      <c r="I1" s="68"/>
    </row>
    <row r="2" spans="1:9" ht="18" customHeight="1" x14ac:dyDescent="0.3">
      <c r="A2" s="68"/>
      <c r="B2" s="68"/>
      <c r="C2" s="68"/>
      <c r="D2" s="68"/>
      <c r="E2" s="68"/>
      <c r="F2" s="68"/>
      <c r="G2" s="68"/>
      <c r="H2" s="68"/>
      <c r="I2" s="68"/>
    </row>
    <row r="3" spans="1:9" ht="31.8" customHeight="1" x14ac:dyDescent="0.3">
      <c r="A3" s="68"/>
      <c r="B3" s="68"/>
      <c r="C3" s="68"/>
      <c r="D3" s="68"/>
      <c r="E3" s="68"/>
      <c r="F3" s="68"/>
      <c r="G3" s="68"/>
      <c r="H3" s="68"/>
      <c r="I3" s="68"/>
    </row>
    <row r="4" spans="1:9" ht="14.4" customHeight="1" x14ac:dyDescent="0.3">
      <c r="A4" s="68"/>
      <c r="B4" s="68"/>
      <c r="C4" s="68"/>
      <c r="D4" s="68"/>
      <c r="E4" s="68"/>
      <c r="F4" s="68"/>
      <c r="G4" s="68"/>
      <c r="H4" s="68"/>
      <c r="I4" s="68"/>
    </row>
    <row r="7" spans="1:9" x14ac:dyDescent="0.3">
      <c r="E7" s="2" t="s">
        <v>2</v>
      </c>
    </row>
    <row r="12" spans="1:9" x14ac:dyDescent="0.3">
      <c r="E12" s="3" t="s">
        <v>3</v>
      </c>
    </row>
    <row r="14" spans="1:9" x14ac:dyDescent="0.3">
      <c r="E14" s="2" t="s">
        <v>4</v>
      </c>
    </row>
    <row r="23" spans="5:5" x14ac:dyDescent="0.3">
      <c r="E23" s="2" t="s">
        <v>5</v>
      </c>
    </row>
    <row r="30" spans="5:5" x14ac:dyDescent="0.3">
      <c r="E30" s="2" t="s">
        <v>11</v>
      </c>
    </row>
    <row r="31" spans="5:5" x14ac:dyDescent="0.3">
      <c r="E31" s="5" t="s">
        <v>13</v>
      </c>
    </row>
    <row r="32" spans="5:5" x14ac:dyDescent="0.3">
      <c r="E32" s="4" t="s">
        <v>6</v>
      </c>
    </row>
    <row r="33" spans="1:9" x14ac:dyDescent="0.3">
      <c r="E33" s="4" t="s">
        <v>7</v>
      </c>
    </row>
    <row r="34" spans="1:9" x14ac:dyDescent="0.3">
      <c r="E34" s="5" t="s">
        <v>8</v>
      </c>
    </row>
    <row r="35" spans="1:9" x14ac:dyDescent="0.3">
      <c r="E35" s="4" t="s">
        <v>9</v>
      </c>
    </row>
    <row r="36" spans="1:9" x14ac:dyDescent="0.3">
      <c r="E36" s="4" t="s">
        <v>7</v>
      </c>
    </row>
    <row r="37" spans="1:9" x14ac:dyDescent="0.3">
      <c r="E37" s="5" t="s">
        <v>12</v>
      </c>
    </row>
    <row r="38" spans="1:9" x14ac:dyDescent="0.3">
      <c r="E38" s="4" t="s">
        <v>10</v>
      </c>
    </row>
    <row r="39" spans="1:9" x14ac:dyDescent="0.3">
      <c r="E39" s="3"/>
    </row>
    <row r="40" spans="1:9" ht="41.4" customHeight="1" x14ac:dyDescent="0.3">
      <c r="A40" s="67" t="s">
        <v>1</v>
      </c>
      <c r="B40" s="67"/>
      <c r="C40" s="67"/>
      <c r="D40" s="67"/>
      <c r="E40" s="67"/>
      <c r="F40" s="67"/>
      <c r="G40" s="67"/>
      <c r="H40" s="67"/>
      <c r="I40" s="67"/>
    </row>
    <row r="41" spans="1:9" x14ac:dyDescent="0.3">
      <c r="A41" s="67"/>
      <c r="B41" s="67"/>
      <c r="C41" s="67"/>
      <c r="D41" s="67"/>
      <c r="E41" s="67"/>
      <c r="F41" s="67"/>
      <c r="G41" s="67"/>
      <c r="H41" s="67"/>
      <c r="I41" s="67"/>
    </row>
    <row r="42" spans="1:9" x14ac:dyDescent="0.3">
      <c r="A42" s="67"/>
      <c r="B42" s="67"/>
      <c r="C42" s="67"/>
      <c r="D42" s="67"/>
      <c r="E42" s="67"/>
      <c r="F42" s="67"/>
      <c r="G42" s="67"/>
      <c r="H42" s="67"/>
      <c r="I42" s="67"/>
    </row>
    <row r="43" spans="1:9" x14ac:dyDescent="0.3">
      <c r="A43" s="67"/>
      <c r="B43" s="67"/>
      <c r="C43" s="67"/>
      <c r="D43" s="67"/>
      <c r="E43" s="67"/>
      <c r="F43" s="67"/>
      <c r="G43" s="67"/>
      <c r="H43" s="67"/>
      <c r="I43" s="67"/>
    </row>
  </sheetData>
  <mergeCells count="2">
    <mergeCell ref="A40:I43"/>
    <mergeCell ref="A1:I4"/>
  </mergeCell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412903-0975-4D33-BEEC-50A834171B20}">
  <sheetPr codeName="Hoja10"/>
  <dimension ref="A1:K38"/>
  <sheetViews>
    <sheetView zoomScale="85" zoomScaleNormal="85" workbookViewId="0"/>
  </sheetViews>
  <sheetFormatPr baseColWidth="10" defaultRowHeight="14.4" x14ac:dyDescent="0.3"/>
  <cols>
    <col min="1" max="1" width="4.77734375" style="1" customWidth="1"/>
    <col min="2" max="2" width="79.21875" style="1" customWidth="1"/>
    <col min="3" max="3" width="12.44140625" style="1" customWidth="1"/>
    <col min="4" max="4" width="11.44140625" style="1" customWidth="1"/>
    <col min="5" max="5" width="66" style="1" customWidth="1"/>
    <col min="6" max="6" width="54.6640625" style="1" customWidth="1"/>
    <col min="7" max="7" width="28.88671875" style="1" customWidth="1"/>
    <col min="8" max="8" width="29.21875" style="1" customWidth="1"/>
    <col min="9" max="9" width="20.88671875" style="1" customWidth="1"/>
    <col min="10" max="10" width="13.33203125" style="1" customWidth="1"/>
    <col min="11" max="16384" width="11.5546875" style="1"/>
  </cols>
  <sheetData>
    <row r="1" spans="1:11" ht="21" x14ac:dyDescent="0.4">
      <c r="A1" s="17" t="s">
        <v>308</v>
      </c>
      <c r="J1" s="65" t="s">
        <v>1169</v>
      </c>
    </row>
    <row r="2" spans="1:11" x14ac:dyDescent="0.3">
      <c r="A2" s="1" t="s">
        <v>346</v>
      </c>
    </row>
    <row r="3" spans="1:11" s="18" customFormat="1" ht="18" customHeight="1" x14ac:dyDescent="0.3">
      <c r="A3" s="16" t="s">
        <v>15</v>
      </c>
      <c r="B3" s="16" t="s">
        <v>14</v>
      </c>
      <c r="C3" s="16" t="s">
        <v>143</v>
      </c>
      <c r="D3" s="16" t="s">
        <v>16</v>
      </c>
      <c r="E3" s="16" t="s">
        <v>24</v>
      </c>
      <c r="F3" s="16" t="s">
        <v>209</v>
      </c>
      <c r="G3" s="16" t="s">
        <v>28</v>
      </c>
      <c r="H3" s="16" t="s">
        <v>29</v>
      </c>
      <c r="I3" s="16" t="s">
        <v>31</v>
      </c>
      <c r="J3" s="16" t="s">
        <v>141</v>
      </c>
      <c r="K3" s="16" t="s">
        <v>32</v>
      </c>
    </row>
    <row r="4" spans="1:11" ht="18" x14ac:dyDescent="0.35">
      <c r="A4" s="16"/>
      <c r="B4" s="19" t="s">
        <v>309</v>
      </c>
      <c r="C4" s="19"/>
      <c r="D4" s="20"/>
      <c r="E4" s="20"/>
      <c r="F4" s="20"/>
      <c r="G4" s="20"/>
      <c r="H4" s="20"/>
      <c r="I4" s="20"/>
      <c r="J4" s="20"/>
      <c r="K4" s="20"/>
    </row>
    <row r="5" spans="1:11" ht="43.2" x14ac:dyDescent="0.3">
      <c r="A5" s="9">
        <v>1</v>
      </c>
      <c r="B5" s="21" t="s">
        <v>349</v>
      </c>
      <c r="C5" s="22" t="b">
        <v>0</v>
      </c>
      <c r="D5" s="3"/>
      <c r="E5" s="23"/>
      <c r="F5" s="23"/>
      <c r="H5" s="24"/>
      <c r="K5" s="23" t="s">
        <v>152</v>
      </c>
    </row>
    <row r="6" spans="1:11" ht="28.8" x14ac:dyDescent="0.3">
      <c r="A6" s="9">
        <v>2</v>
      </c>
      <c r="B6" s="21" t="s">
        <v>350</v>
      </c>
      <c r="C6" s="22" t="b">
        <v>0</v>
      </c>
      <c r="D6" s="3"/>
      <c r="H6" s="24"/>
    </row>
    <row r="7" spans="1:11" ht="28.8" x14ac:dyDescent="0.3">
      <c r="A7" s="9">
        <v>3</v>
      </c>
      <c r="B7" s="21" t="s">
        <v>351</v>
      </c>
      <c r="C7" s="22" t="b">
        <v>0</v>
      </c>
      <c r="D7" s="3"/>
      <c r="H7" s="24"/>
    </row>
    <row r="8" spans="1:11" ht="28.8" x14ac:dyDescent="0.3">
      <c r="A8" s="9">
        <v>4</v>
      </c>
      <c r="B8" s="21" t="s">
        <v>352</v>
      </c>
      <c r="C8" s="22" t="b">
        <v>0</v>
      </c>
      <c r="D8" s="3"/>
      <c r="H8" s="24"/>
    </row>
    <row r="9" spans="1:11" ht="43.2" x14ac:dyDescent="0.3">
      <c r="A9" s="9">
        <v>5</v>
      </c>
      <c r="B9" s="21" t="s">
        <v>353</v>
      </c>
      <c r="C9" s="22" t="b">
        <v>0</v>
      </c>
      <c r="D9" s="3"/>
      <c r="H9" s="24"/>
    </row>
    <row r="10" spans="1:11" ht="28.8" x14ac:dyDescent="0.3">
      <c r="A10" s="9">
        <v>6</v>
      </c>
      <c r="B10" s="21" t="s">
        <v>354</v>
      </c>
      <c r="C10" s="22" t="b">
        <v>0</v>
      </c>
      <c r="D10" s="3"/>
      <c r="H10" s="24"/>
    </row>
    <row r="11" spans="1:11" ht="18" x14ac:dyDescent="0.35">
      <c r="A11" s="9"/>
      <c r="B11" s="19" t="s">
        <v>341</v>
      </c>
      <c r="C11" s="19"/>
      <c r="D11" s="20"/>
      <c r="E11" s="20"/>
      <c r="F11" s="20"/>
      <c r="G11" s="20"/>
      <c r="H11" s="20"/>
      <c r="I11" s="20"/>
      <c r="J11" s="20"/>
      <c r="K11" s="20"/>
    </row>
    <row r="12" spans="1:11" ht="28.8" x14ac:dyDescent="0.3">
      <c r="A12" s="9">
        <v>7</v>
      </c>
      <c r="B12" s="25" t="s">
        <v>355</v>
      </c>
      <c r="C12" s="26" t="b">
        <v>0</v>
      </c>
      <c r="D12" s="3"/>
      <c r="H12" s="24"/>
    </row>
    <row r="13" spans="1:11" ht="28.8" x14ac:dyDescent="0.3">
      <c r="A13" s="9">
        <v>8</v>
      </c>
      <c r="B13" s="25" t="s">
        <v>356</v>
      </c>
      <c r="C13" s="26" t="b">
        <v>0</v>
      </c>
      <c r="D13" s="3"/>
      <c r="H13" s="24"/>
    </row>
    <row r="14" spans="1:11" ht="28.8" x14ac:dyDescent="0.3">
      <c r="A14" s="9">
        <v>9</v>
      </c>
      <c r="B14" s="25" t="s">
        <v>357</v>
      </c>
      <c r="C14" s="26" t="b">
        <v>0</v>
      </c>
      <c r="D14" s="3"/>
      <c r="H14" s="24"/>
    </row>
    <row r="15" spans="1:11" ht="18" x14ac:dyDescent="0.35">
      <c r="A15" s="9"/>
      <c r="B15" s="19" t="s">
        <v>342</v>
      </c>
      <c r="C15" s="19"/>
      <c r="D15" s="20"/>
      <c r="E15" s="20"/>
      <c r="F15" s="20"/>
      <c r="G15" s="20"/>
      <c r="H15" s="20"/>
      <c r="I15" s="20"/>
      <c r="J15" s="20"/>
      <c r="K15" s="20"/>
    </row>
    <row r="16" spans="1:11" ht="43.2" x14ac:dyDescent="0.3">
      <c r="A16" s="9">
        <v>10</v>
      </c>
      <c r="B16" s="21" t="s">
        <v>358</v>
      </c>
      <c r="C16" s="26" t="b">
        <v>0</v>
      </c>
      <c r="D16" s="3"/>
      <c r="H16" s="24"/>
    </row>
    <row r="17" spans="1:11" ht="28.8" x14ac:dyDescent="0.3">
      <c r="A17" s="9">
        <v>11</v>
      </c>
      <c r="B17" s="21" t="s">
        <v>359</v>
      </c>
      <c r="C17" s="26" t="b">
        <v>0</v>
      </c>
      <c r="D17" s="3"/>
      <c r="H17" s="24"/>
    </row>
    <row r="18" spans="1:11" ht="28.8" x14ac:dyDescent="0.3">
      <c r="A18" s="9">
        <v>12</v>
      </c>
      <c r="B18" s="21" t="s">
        <v>360</v>
      </c>
      <c r="C18" s="26" t="b">
        <v>0</v>
      </c>
      <c r="D18" s="3"/>
      <c r="H18" s="24"/>
    </row>
    <row r="19" spans="1:11" ht="18" x14ac:dyDescent="0.35">
      <c r="A19" s="9"/>
      <c r="B19" s="19" t="s">
        <v>343</v>
      </c>
      <c r="C19" s="19"/>
      <c r="D19" s="20"/>
      <c r="E19" s="20"/>
      <c r="F19" s="20"/>
      <c r="G19" s="20"/>
      <c r="H19" s="20"/>
      <c r="I19" s="20"/>
      <c r="J19" s="20"/>
      <c r="K19" s="20"/>
    </row>
    <row r="20" spans="1:11" ht="43.2" x14ac:dyDescent="0.3">
      <c r="A20" s="9">
        <v>13</v>
      </c>
      <c r="B20" s="21" t="s">
        <v>361</v>
      </c>
      <c r="C20" s="26" t="b">
        <v>0</v>
      </c>
      <c r="D20" s="3"/>
      <c r="H20" s="24"/>
    </row>
    <row r="21" spans="1:11" ht="43.2" x14ac:dyDescent="0.3">
      <c r="A21" s="9">
        <v>14</v>
      </c>
      <c r="B21" s="21" t="s">
        <v>362</v>
      </c>
      <c r="C21" s="26" t="b">
        <v>0</v>
      </c>
      <c r="D21" s="3"/>
      <c r="H21" s="24"/>
    </row>
    <row r="22" spans="1:11" ht="28.8" x14ac:dyDescent="0.3">
      <c r="A22" s="9">
        <v>15</v>
      </c>
      <c r="B22" s="21" t="s">
        <v>363</v>
      </c>
      <c r="C22" s="26" t="b">
        <v>0</v>
      </c>
      <c r="D22" s="3"/>
      <c r="H22" s="24"/>
    </row>
    <row r="23" spans="1:11" ht="28.8" x14ac:dyDescent="0.3">
      <c r="A23" s="9">
        <v>16</v>
      </c>
      <c r="B23" s="21" t="s">
        <v>364</v>
      </c>
      <c r="C23" s="26" t="b">
        <v>0</v>
      </c>
      <c r="D23" s="3"/>
      <c r="H23" s="24"/>
    </row>
    <row r="24" spans="1:11" ht="18" x14ac:dyDescent="0.35">
      <c r="A24" s="9"/>
      <c r="B24" s="19" t="s">
        <v>344</v>
      </c>
      <c r="C24" s="19"/>
      <c r="D24" s="20"/>
      <c r="E24" s="20"/>
      <c r="F24" s="20"/>
      <c r="G24" s="20"/>
      <c r="H24" s="20"/>
      <c r="I24" s="20"/>
      <c r="J24" s="20"/>
      <c r="K24" s="20"/>
    </row>
    <row r="25" spans="1:11" ht="28.8" x14ac:dyDescent="0.3">
      <c r="A25" s="9">
        <v>17</v>
      </c>
      <c r="B25" s="21" t="s">
        <v>365</v>
      </c>
      <c r="C25" s="26" t="b">
        <v>0</v>
      </c>
      <c r="D25" s="3"/>
      <c r="H25" s="24"/>
    </row>
    <row r="26" spans="1:11" ht="28.8" x14ac:dyDescent="0.3">
      <c r="A26" s="9">
        <v>18</v>
      </c>
      <c r="B26" s="21" t="s">
        <v>366</v>
      </c>
      <c r="C26" s="26" t="b">
        <v>0</v>
      </c>
      <c r="D26" s="3"/>
      <c r="H26" s="24"/>
    </row>
    <row r="27" spans="1:11" ht="28.8" x14ac:dyDescent="0.3">
      <c r="A27" s="9">
        <v>19</v>
      </c>
      <c r="B27" s="21" t="s">
        <v>367</v>
      </c>
      <c r="C27" s="26" t="b">
        <v>0</v>
      </c>
      <c r="D27" s="3"/>
      <c r="H27" s="24"/>
    </row>
    <row r="28" spans="1:11" ht="18" x14ac:dyDescent="0.35">
      <c r="A28" s="9"/>
      <c r="B28" s="19" t="s">
        <v>345</v>
      </c>
      <c r="C28" s="19"/>
      <c r="D28" s="20"/>
      <c r="E28" s="20"/>
      <c r="F28" s="20"/>
      <c r="G28" s="20"/>
      <c r="H28" s="20"/>
      <c r="I28" s="20"/>
      <c r="J28" s="20"/>
      <c r="K28" s="20"/>
    </row>
    <row r="29" spans="1:11" ht="28.8" x14ac:dyDescent="0.3">
      <c r="A29" s="9">
        <v>20</v>
      </c>
      <c r="B29" s="21" t="s">
        <v>368</v>
      </c>
      <c r="C29" s="26" t="b">
        <v>0</v>
      </c>
      <c r="D29" s="3"/>
      <c r="H29" s="24"/>
    </row>
    <row r="30" spans="1:11" ht="28.8" x14ac:dyDescent="0.3">
      <c r="A30" s="9">
        <v>21</v>
      </c>
      <c r="B30" s="21" t="s">
        <v>369</v>
      </c>
      <c r="C30" s="26" t="b">
        <v>0</v>
      </c>
      <c r="D30" s="3"/>
      <c r="H30" s="24"/>
    </row>
    <row r="31" spans="1:11" ht="28.8" x14ac:dyDescent="0.3">
      <c r="A31" s="9">
        <v>22</v>
      </c>
      <c r="B31" s="21" t="s">
        <v>370</v>
      </c>
      <c r="C31" s="26" t="b">
        <v>0</v>
      </c>
      <c r="D31" s="3"/>
      <c r="H31" s="24"/>
    </row>
    <row r="32" spans="1:11" ht="28.8" x14ac:dyDescent="0.3">
      <c r="A32" s="9">
        <v>23</v>
      </c>
      <c r="B32" s="21" t="s">
        <v>371</v>
      </c>
      <c r="C32" s="26" t="b">
        <v>0</v>
      </c>
      <c r="D32" s="3"/>
      <c r="H32" s="24"/>
    </row>
    <row r="33" spans="1:11" ht="18" x14ac:dyDescent="0.35">
      <c r="A33" s="9"/>
      <c r="B33" s="19" t="s">
        <v>347</v>
      </c>
      <c r="C33" s="19"/>
      <c r="D33" s="20"/>
      <c r="E33" s="20"/>
      <c r="F33" s="20"/>
      <c r="G33" s="20"/>
      <c r="H33" s="20"/>
      <c r="I33" s="20"/>
      <c r="J33" s="20"/>
      <c r="K33" s="20"/>
    </row>
    <row r="34" spans="1:11" ht="43.2" x14ac:dyDescent="0.3">
      <c r="A34" s="9">
        <v>24</v>
      </c>
      <c r="B34" s="21" t="s">
        <v>372</v>
      </c>
      <c r="C34" s="26" t="b">
        <v>0</v>
      </c>
      <c r="D34" s="3"/>
      <c r="H34" s="24"/>
    </row>
    <row r="35" spans="1:11" ht="18" x14ac:dyDescent="0.35">
      <c r="A35" s="9"/>
      <c r="B35" s="19" t="s">
        <v>348</v>
      </c>
      <c r="C35" s="19"/>
      <c r="D35" s="20"/>
      <c r="E35" s="20"/>
      <c r="F35" s="20"/>
      <c r="G35" s="20"/>
      <c r="H35" s="20"/>
      <c r="I35" s="20"/>
      <c r="J35" s="20"/>
      <c r="K35" s="20"/>
    </row>
    <row r="36" spans="1:11" ht="28.8" x14ac:dyDescent="0.3">
      <c r="A36" s="9">
        <v>25</v>
      </c>
      <c r="B36" s="21" t="s">
        <v>373</v>
      </c>
      <c r="C36" s="26" t="b">
        <v>0</v>
      </c>
      <c r="D36" s="3"/>
      <c r="H36" s="24"/>
    </row>
    <row r="37" spans="1:11" ht="28.8" x14ac:dyDescent="0.3">
      <c r="A37" s="9">
        <v>26</v>
      </c>
      <c r="B37" s="21" t="s">
        <v>374</v>
      </c>
      <c r="C37" s="26" t="b">
        <v>0</v>
      </c>
      <c r="D37" s="3"/>
      <c r="H37" s="24"/>
    </row>
    <row r="38" spans="1:11" ht="28.8" x14ac:dyDescent="0.3">
      <c r="A38" s="9">
        <v>27</v>
      </c>
      <c r="B38" s="21" t="s">
        <v>375</v>
      </c>
      <c r="C38" s="26" t="b">
        <v>0</v>
      </c>
      <c r="D38" s="3"/>
      <c r="H38" s="24"/>
    </row>
  </sheetData>
  <conditionalFormatting sqref="D4:D38">
    <cfRule type="containsText" dxfId="620" priority="36" operator="containsText" text="NO">
      <formula>NOT(ISERROR(SEARCH("NO",D4)))</formula>
    </cfRule>
    <cfRule type="containsText" dxfId="619" priority="35" operator="containsText" text="SÍ">
      <formula>NOT(ISERROR(SEARCH("SÍ",D4)))</formula>
    </cfRule>
  </conditionalFormatting>
  <conditionalFormatting sqref="G4:G38">
    <cfRule type="containsText" dxfId="618" priority="31" operator="containsText" text="Baja">
      <formula>NOT(ISERROR(SEARCH("Baja",G4)))</formula>
    </cfRule>
    <cfRule type="containsText" dxfId="617" priority="32" operator="containsText" text="Media">
      <formula>NOT(ISERROR(SEARCH("Media",G4)))</formula>
    </cfRule>
    <cfRule type="containsText" dxfId="616" priority="33" operator="containsText" text="Muy alta">
      <formula>NOT(ISERROR(SEARCH("Muy alta",G4)))</formula>
    </cfRule>
    <cfRule type="containsText" dxfId="615" priority="34" operator="containsText" text="Alta">
      <formula>NOT(ISERROR(SEARCH("Alta",G4)))</formula>
    </cfRule>
  </conditionalFormatting>
  <conditionalFormatting sqref="H4 I4:J38">
    <cfRule type="containsText" dxfId="614" priority="27" operator="containsText" text="Abierto">
      <formula>NOT(ISERROR(SEARCH("Abierto",H4)))</formula>
    </cfRule>
    <cfRule type="containsText" dxfId="613" priority="26" operator="containsText" text="Cerrado">
      <formula>NOT(ISERROR(SEARCH("Cerrado",H4)))</formula>
    </cfRule>
    <cfRule type="containsText" dxfId="612" priority="25" operator="containsText" text="En desarrollo">
      <formula>NOT(ISERROR(SEARCH("En desarrollo",H4)))</formula>
    </cfRule>
  </conditionalFormatting>
  <conditionalFormatting sqref="H5:H10 H12:H14 H16:H18 H20:H23 H25:H27 H29:H32 H34 H36:H38 E2 H3 E39 D40:D156 E157:E1048576">
    <cfRule type="cellIs" dxfId="611" priority="29" operator="greaterThan">
      <formula>TODAY()</formula>
    </cfRule>
  </conditionalFormatting>
  <conditionalFormatting sqref="H5:H10 H12:H14 H16:H18 H20:H23 H25:H27 H29:H32 H34 H36:H38">
    <cfRule type="cellIs" dxfId="610" priority="28" operator="lessThan">
      <formula>TODAY()</formula>
    </cfRule>
    <cfRule type="cellIs" dxfId="609" priority="30" operator="equal">
      <formula>TODAY()</formula>
    </cfRule>
  </conditionalFormatting>
  <conditionalFormatting sqref="H11">
    <cfRule type="containsText" dxfId="608" priority="24" operator="containsText" text="Abierto">
      <formula>NOT(ISERROR(SEARCH("Abierto",H11)))</formula>
    </cfRule>
    <cfRule type="containsText" dxfId="607" priority="23" operator="containsText" text="Cerrado">
      <formula>NOT(ISERROR(SEARCH("Cerrado",H11)))</formula>
    </cfRule>
    <cfRule type="containsText" dxfId="606" priority="22" operator="containsText" text="En desarrollo">
      <formula>NOT(ISERROR(SEARCH("En desarrollo",H11)))</formula>
    </cfRule>
  </conditionalFormatting>
  <conditionalFormatting sqref="H15">
    <cfRule type="containsText" dxfId="605" priority="16" operator="containsText" text="En desarrollo">
      <formula>NOT(ISERROR(SEARCH("En desarrollo",H15)))</formula>
    </cfRule>
    <cfRule type="containsText" dxfId="604" priority="17" operator="containsText" text="Cerrado">
      <formula>NOT(ISERROR(SEARCH("Cerrado",H15)))</formula>
    </cfRule>
    <cfRule type="containsText" dxfId="603" priority="18" operator="containsText" text="Abierto">
      <formula>NOT(ISERROR(SEARCH("Abierto",H15)))</formula>
    </cfRule>
  </conditionalFormatting>
  <conditionalFormatting sqref="H19">
    <cfRule type="containsText" dxfId="602" priority="10" operator="containsText" text="En desarrollo">
      <formula>NOT(ISERROR(SEARCH("En desarrollo",H19)))</formula>
    </cfRule>
    <cfRule type="containsText" dxfId="601" priority="11" operator="containsText" text="Cerrado">
      <formula>NOT(ISERROR(SEARCH("Cerrado",H19)))</formula>
    </cfRule>
    <cfRule type="containsText" dxfId="600" priority="12" operator="containsText" text="Abierto">
      <formula>NOT(ISERROR(SEARCH("Abierto",H19)))</formula>
    </cfRule>
  </conditionalFormatting>
  <conditionalFormatting sqref="H24">
    <cfRule type="containsText" dxfId="599" priority="19" operator="containsText" text="En desarrollo">
      <formula>NOT(ISERROR(SEARCH("En desarrollo",H24)))</formula>
    </cfRule>
    <cfRule type="containsText" dxfId="598" priority="20" operator="containsText" text="Cerrado">
      <formula>NOT(ISERROR(SEARCH("Cerrado",H24)))</formula>
    </cfRule>
    <cfRule type="containsText" dxfId="597" priority="21" operator="containsText" text="Abierto">
      <formula>NOT(ISERROR(SEARCH("Abierto",H24)))</formula>
    </cfRule>
  </conditionalFormatting>
  <conditionalFormatting sqref="H28">
    <cfRule type="containsText" dxfId="596" priority="9" operator="containsText" text="Abierto">
      <formula>NOT(ISERROR(SEARCH("Abierto",H28)))</formula>
    </cfRule>
    <cfRule type="containsText" dxfId="595" priority="8" operator="containsText" text="Cerrado">
      <formula>NOT(ISERROR(SEARCH("Cerrado",H28)))</formula>
    </cfRule>
    <cfRule type="containsText" dxfId="594" priority="7" operator="containsText" text="En desarrollo">
      <formula>NOT(ISERROR(SEARCH("En desarrollo",H28)))</formula>
    </cfRule>
  </conditionalFormatting>
  <conditionalFormatting sqref="H33">
    <cfRule type="containsText" dxfId="593" priority="6" operator="containsText" text="Abierto">
      <formula>NOT(ISERROR(SEARCH("Abierto",H33)))</formula>
    </cfRule>
    <cfRule type="containsText" dxfId="592" priority="5" operator="containsText" text="Cerrado">
      <formula>NOT(ISERROR(SEARCH("Cerrado",H33)))</formula>
    </cfRule>
    <cfRule type="containsText" dxfId="591" priority="4" operator="containsText" text="En desarrollo">
      <formula>NOT(ISERROR(SEARCH("En desarrollo",H33)))</formula>
    </cfRule>
  </conditionalFormatting>
  <conditionalFormatting sqref="H35">
    <cfRule type="containsText" dxfId="590" priority="3" operator="containsText" text="Abierto">
      <formula>NOT(ISERROR(SEARCH("Abierto",H35)))</formula>
    </cfRule>
    <cfRule type="containsText" dxfId="589" priority="2" operator="containsText" text="Cerrado">
      <formula>NOT(ISERROR(SEARCH("Cerrado",H35)))</formula>
    </cfRule>
    <cfRule type="containsText" dxfId="588" priority="1" operator="containsText" text="En desarrollo">
      <formula>NOT(ISERROR(SEARCH("En desarrollo",H35)))</formula>
    </cfRule>
  </conditionalFormatting>
  <dataValidations count="4">
    <dataValidation type="list" allowBlank="1" showInputMessage="1" showErrorMessage="1" sqref="G5" xr:uid="{175DD49D-E625-49F2-ADED-125354B1F84B}">
      <formula1>"Baja,Media,Alta,Muy alta,"</formula1>
    </dataValidation>
    <dataValidation type="list" allowBlank="1" showInputMessage="1" showErrorMessage="1" sqref="G6:G10 G12:G14 G16:G18 G20:G23 G25:G27 G29:G32 G34 G36:G38" xr:uid="{016A8570-4551-40AF-98E7-5E0E48B2FC32}">
      <formula1>"Baja,Media,Alta,Muy alta"</formula1>
    </dataValidation>
    <dataValidation type="list" allowBlank="1" showInputMessage="1" showErrorMessage="1" sqref="D4:D38" xr:uid="{91E5ECAA-078A-4F17-B4FA-806D5236D4AF}">
      <formula1>"SÍ,NO, N/A"</formula1>
    </dataValidation>
    <dataValidation type="list" allowBlank="1" showInputMessage="1" showErrorMessage="1" sqref="I4:I38" xr:uid="{B2C06B8F-72F0-43BC-9964-9735D040CA17}">
      <formula1>"-,Abierto,Cerrado, En desarrollo"</formula1>
    </dataValidation>
  </dataValidations>
  <hyperlinks>
    <hyperlink ref="J1" location="ÍNDICE!A1" display="VOLVER AL IÍNDICE" xr:uid="{8AC0DA80-432F-4565-8830-3C797F392B9D}"/>
  </hyperlinks>
  <pageMargins left="0.7" right="0.7" top="0.75" bottom="0.75" header="0.3" footer="0.3"/>
  <tableParts count="1">
    <tablePart r:id="rId1"/>
  </tableParts>
  <extLst>
    <ext xmlns:x14="http://schemas.microsoft.com/office/spreadsheetml/2009/9/main" uri="{CCE6A557-97BC-4b89-ADB6-D9C93CAAB3DF}">
      <x14:dataValidations xmlns:xm="http://schemas.microsoft.com/office/excel/2006/main" count="1">
        <x14:dataValidation type="list" allowBlank="1" showInputMessage="1" showErrorMessage="1" xr:uid="{CE8A0558-CA71-4635-B154-A2D11966B66E}">
          <x14:formula1>
            <xm:f>Datos_básicos!$A$38:$A$50</xm:f>
          </x14:formula1>
          <xm:sqref>J4:J38</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D5CE07-37BE-4FD6-9FDC-FEAC03BA4E6E}">
  <sheetPr codeName="Hoja11"/>
  <dimension ref="A1:K43"/>
  <sheetViews>
    <sheetView zoomScale="85" zoomScaleNormal="85" workbookViewId="0"/>
  </sheetViews>
  <sheetFormatPr baseColWidth="10" defaultRowHeight="14.4" x14ac:dyDescent="0.3"/>
  <cols>
    <col min="1" max="1" width="4.77734375" style="1" customWidth="1"/>
    <col min="2" max="2" width="79.21875" style="1" customWidth="1"/>
    <col min="3" max="3" width="12.44140625" style="1" customWidth="1"/>
    <col min="4" max="4" width="11.44140625" style="1" customWidth="1"/>
    <col min="5" max="5" width="66" style="1" customWidth="1"/>
    <col min="6" max="6" width="54.6640625" style="1" customWidth="1"/>
    <col min="7" max="7" width="28.88671875" style="1" customWidth="1"/>
    <col min="8" max="8" width="29.21875" style="1" customWidth="1"/>
    <col min="9" max="9" width="20.88671875" style="1" customWidth="1"/>
    <col min="10" max="10" width="13.33203125" style="1" customWidth="1"/>
    <col min="11" max="16384" width="11.5546875" style="1"/>
  </cols>
  <sheetData>
    <row r="1" spans="1:11" ht="21" x14ac:dyDescent="0.4">
      <c r="A1" s="17" t="s">
        <v>376</v>
      </c>
      <c r="J1" s="65" t="s">
        <v>1169</v>
      </c>
    </row>
    <row r="2" spans="1:11" x14ac:dyDescent="0.3">
      <c r="A2" s="9" t="s">
        <v>416</v>
      </c>
    </row>
    <row r="3" spans="1:11" s="18" customFormat="1" ht="18" customHeight="1" x14ac:dyDescent="0.3">
      <c r="A3" s="16" t="s">
        <v>15</v>
      </c>
      <c r="B3" s="16" t="s">
        <v>14</v>
      </c>
      <c r="C3" s="16" t="s">
        <v>143</v>
      </c>
      <c r="D3" s="16" t="s">
        <v>16</v>
      </c>
      <c r="E3" s="16" t="s">
        <v>24</v>
      </c>
      <c r="F3" s="16" t="s">
        <v>209</v>
      </c>
      <c r="G3" s="16" t="s">
        <v>28</v>
      </c>
      <c r="H3" s="16" t="s">
        <v>29</v>
      </c>
      <c r="I3" s="16" t="s">
        <v>31</v>
      </c>
      <c r="J3" s="16" t="s">
        <v>141</v>
      </c>
      <c r="K3" s="16" t="s">
        <v>32</v>
      </c>
    </row>
    <row r="4" spans="1:11" ht="18" x14ac:dyDescent="0.35">
      <c r="A4" s="16"/>
      <c r="B4" s="19" t="s">
        <v>377</v>
      </c>
      <c r="C4" s="19"/>
      <c r="D4" s="20"/>
      <c r="E4" s="20"/>
      <c r="F4" s="20"/>
      <c r="G4" s="20"/>
      <c r="H4" s="20"/>
      <c r="I4" s="20"/>
      <c r="J4" s="20"/>
      <c r="K4" s="20"/>
    </row>
    <row r="5" spans="1:11" ht="43.2" x14ac:dyDescent="0.3">
      <c r="A5" s="9">
        <v>1</v>
      </c>
      <c r="B5" s="21" t="s">
        <v>384</v>
      </c>
      <c r="C5" s="22" t="b">
        <v>0</v>
      </c>
      <c r="D5" s="3"/>
      <c r="E5" s="23"/>
      <c r="F5" s="23"/>
      <c r="H5" s="24"/>
      <c r="K5" s="23" t="s">
        <v>152</v>
      </c>
    </row>
    <row r="6" spans="1:11" ht="43.2" x14ac:dyDescent="0.3">
      <c r="A6" s="9">
        <v>2</v>
      </c>
      <c r="B6" s="21" t="s">
        <v>385</v>
      </c>
      <c r="C6" s="22" t="b">
        <v>0</v>
      </c>
      <c r="D6" s="3"/>
      <c r="H6" s="24"/>
    </row>
    <row r="7" spans="1:11" ht="43.2" x14ac:dyDescent="0.3">
      <c r="A7" s="9">
        <v>3</v>
      </c>
      <c r="B7" s="21" t="s">
        <v>386</v>
      </c>
      <c r="C7" s="22" t="b">
        <v>0</v>
      </c>
      <c r="D7" s="3"/>
      <c r="H7" s="24"/>
    </row>
    <row r="8" spans="1:11" ht="43.2" x14ac:dyDescent="0.3">
      <c r="A8" s="9">
        <v>4</v>
      </c>
      <c r="B8" s="21" t="s">
        <v>387</v>
      </c>
      <c r="C8" s="22" t="b">
        <v>0</v>
      </c>
      <c r="D8" s="3"/>
      <c r="H8" s="24"/>
    </row>
    <row r="9" spans="1:11" ht="43.2" x14ac:dyDescent="0.3">
      <c r="A9" s="9">
        <v>5</v>
      </c>
      <c r="B9" s="21" t="s">
        <v>388</v>
      </c>
      <c r="C9" s="22" t="b">
        <v>0</v>
      </c>
      <c r="D9" s="3"/>
      <c r="H9" s="24"/>
    </row>
    <row r="10" spans="1:11" ht="43.2" x14ac:dyDescent="0.3">
      <c r="A10" s="9">
        <v>6</v>
      </c>
      <c r="B10" s="21" t="s">
        <v>389</v>
      </c>
      <c r="C10" s="22" t="b">
        <v>0</v>
      </c>
      <c r="D10" s="3"/>
      <c r="H10" s="24"/>
    </row>
    <row r="11" spans="1:11" ht="18" x14ac:dyDescent="0.35">
      <c r="A11" s="9"/>
      <c r="B11" s="19" t="s">
        <v>378</v>
      </c>
      <c r="C11" s="19"/>
      <c r="D11" s="20"/>
      <c r="E11" s="20"/>
      <c r="F11" s="20"/>
      <c r="G11" s="20"/>
      <c r="H11" s="20"/>
      <c r="I11" s="20"/>
      <c r="J11" s="20"/>
      <c r="K11" s="20"/>
    </row>
    <row r="12" spans="1:11" ht="57.6" x14ac:dyDescent="0.3">
      <c r="A12" s="9">
        <v>7</v>
      </c>
      <c r="B12" s="25" t="s">
        <v>390</v>
      </c>
      <c r="C12" s="26" t="b">
        <v>0</v>
      </c>
      <c r="D12" s="3"/>
      <c r="H12" s="24"/>
    </row>
    <row r="13" spans="1:11" ht="43.2" x14ac:dyDescent="0.3">
      <c r="A13" s="9">
        <v>8</v>
      </c>
      <c r="B13" s="25" t="s">
        <v>391</v>
      </c>
      <c r="C13" s="26" t="b">
        <v>0</v>
      </c>
      <c r="D13" s="3"/>
      <c r="H13" s="24"/>
    </row>
    <row r="14" spans="1:11" ht="43.2" x14ac:dyDescent="0.3">
      <c r="A14" s="9">
        <v>9</v>
      </c>
      <c r="B14" s="25" t="s">
        <v>392</v>
      </c>
      <c r="C14" s="26" t="b">
        <v>0</v>
      </c>
      <c r="D14" s="3"/>
      <c r="H14" s="24"/>
    </row>
    <row r="15" spans="1:11" ht="18" x14ac:dyDescent="0.35">
      <c r="A15" s="9"/>
      <c r="B15" s="19" t="s">
        <v>379</v>
      </c>
      <c r="C15" s="19"/>
      <c r="D15" s="20"/>
      <c r="E15" s="20"/>
      <c r="F15" s="20"/>
      <c r="G15" s="20"/>
      <c r="H15" s="20"/>
      <c r="I15" s="20"/>
      <c r="J15" s="20"/>
      <c r="K15" s="20"/>
    </row>
    <row r="16" spans="1:11" ht="43.2" x14ac:dyDescent="0.3">
      <c r="A16" s="9">
        <v>10</v>
      </c>
      <c r="B16" s="21" t="s">
        <v>393</v>
      </c>
      <c r="C16" s="26" t="b">
        <v>0</v>
      </c>
      <c r="D16" s="3"/>
      <c r="H16" s="24"/>
    </row>
    <row r="17" spans="1:11" ht="43.2" x14ac:dyDescent="0.3">
      <c r="A17" s="9">
        <v>11</v>
      </c>
      <c r="B17" s="21" t="s">
        <v>394</v>
      </c>
      <c r="C17" s="26" t="b">
        <v>0</v>
      </c>
      <c r="D17" s="3"/>
      <c r="H17" s="24"/>
    </row>
    <row r="18" spans="1:11" ht="43.2" x14ac:dyDescent="0.3">
      <c r="A18" s="9">
        <v>12</v>
      </c>
      <c r="B18" s="21" t="s">
        <v>395</v>
      </c>
      <c r="C18" s="26" t="b">
        <v>0</v>
      </c>
      <c r="D18" s="3"/>
      <c r="H18" s="24"/>
    </row>
    <row r="19" spans="1:11" ht="43.2" x14ac:dyDescent="0.3">
      <c r="A19" s="9">
        <v>13</v>
      </c>
      <c r="B19" s="21" t="s">
        <v>396</v>
      </c>
      <c r="C19" s="26" t="b">
        <v>0</v>
      </c>
      <c r="D19" s="3"/>
      <c r="H19" s="24"/>
    </row>
    <row r="20" spans="1:11" ht="43.2" x14ac:dyDescent="0.3">
      <c r="A20" s="9">
        <v>14</v>
      </c>
      <c r="B20" s="21" t="s">
        <v>397</v>
      </c>
      <c r="C20" s="26" t="b">
        <v>0</v>
      </c>
      <c r="D20" s="3"/>
      <c r="H20" s="24"/>
    </row>
    <row r="21" spans="1:11" ht="18" x14ac:dyDescent="0.35">
      <c r="A21" s="9"/>
      <c r="B21" s="19" t="s">
        <v>380</v>
      </c>
      <c r="C21" s="19"/>
      <c r="D21" s="20"/>
      <c r="E21" s="20"/>
      <c r="F21" s="20"/>
      <c r="G21" s="20"/>
      <c r="H21" s="20"/>
      <c r="I21" s="20"/>
      <c r="J21" s="20"/>
      <c r="K21" s="20"/>
    </row>
    <row r="22" spans="1:11" ht="43.2" x14ac:dyDescent="0.3">
      <c r="A22" s="9">
        <v>15</v>
      </c>
      <c r="B22" s="21" t="s">
        <v>398</v>
      </c>
      <c r="C22" s="26" t="b">
        <v>0</v>
      </c>
      <c r="D22" s="3"/>
      <c r="H22" s="24"/>
    </row>
    <row r="23" spans="1:11" ht="43.2" x14ac:dyDescent="0.3">
      <c r="A23" s="9">
        <v>16</v>
      </c>
      <c r="B23" s="21" t="s">
        <v>399</v>
      </c>
      <c r="C23" s="26" t="b">
        <v>0</v>
      </c>
      <c r="D23" s="3"/>
      <c r="H23" s="24"/>
    </row>
    <row r="24" spans="1:11" ht="43.2" x14ac:dyDescent="0.3">
      <c r="A24" s="9">
        <v>17</v>
      </c>
      <c r="B24" s="21" t="s">
        <v>400</v>
      </c>
      <c r="C24" s="26" t="b">
        <v>0</v>
      </c>
      <c r="D24" s="3"/>
      <c r="H24" s="24"/>
    </row>
    <row r="25" spans="1:11" ht="43.2" x14ac:dyDescent="0.3">
      <c r="A25" s="9">
        <v>18</v>
      </c>
      <c r="B25" s="21" t="s">
        <v>401</v>
      </c>
      <c r="C25" s="26" t="b">
        <v>0</v>
      </c>
      <c r="D25" s="3"/>
      <c r="H25" s="24"/>
    </row>
    <row r="26" spans="1:11" ht="43.2" x14ac:dyDescent="0.3">
      <c r="A26" s="9">
        <v>19</v>
      </c>
      <c r="B26" s="21" t="s">
        <v>402</v>
      </c>
      <c r="C26" s="26" t="b">
        <v>0</v>
      </c>
      <c r="D26" s="3"/>
      <c r="H26" s="24"/>
    </row>
    <row r="27" spans="1:11" ht="18" x14ac:dyDescent="0.35">
      <c r="A27" s="9"/>
      <c r="B27" s="19" t="s">
        <v>381</v>
      </c>
      <c r="C27" s="19"/>
      <c r="D27" s="20"/>
      <c r="E27" s="20"/>
      <c r="F27" s="20"/>
      <c r="G27" s="20"/>
      <c r="H27" s="20"/>
      <c r="I27" s="20"/>
      <c r="J27" s="20"/>
      <c r="K27" s="20"/>
    </row>
    <row r="28" spans="1:11" ht="43.2" x14ac:dyDescent="0.3">
      <c r="A28" s="9">
        <v>20</v>
      </c>
      <c r="B28" s="21" t="s">
        <v>403</v>
      </c>
      <c r="C28" s="26" t="b">
        <v>0</v>
      </c>
      <c r="D28" s="3"/>
      <c r="H28" s="24"/>
    </row>
    <row r="29" spans="1:11" ht="43.2" x14ac:dyDescent="0.3">
      <c r="A29" s="9">
        <v>21</v>
      </c>
      <c r="B29" s="21" t="s">
        <v>404</v>
      </c>
      <c r="C29" s="26" t="b">
        <v>0</v>
      </c>
      <c r="D29" s="3"/>
      <c r="H29" s="24"/>
    </row>
    <row r="30" spans="1:11" ht="43.2" x14ac:dyDescent="0.3">
      <c r="A30" s="9">
        <v>22</v>
      </c>
      <c r="B30" s="21" t="s">
        <v>405</v>
      </c>
      <c r="C30" s="26" t="b">
        <v>0</v>
      </c>
      <c r="D30" s="3"/>
      <c r="H30" s="24"/>
    </row>
    <row r="31" spans="1:11" ht="18" x14ac:dyDescent="0.35">
      <c r="A31" s="9"/>
      <c r="B31" s="19" t="s">
        <v>158</v>
      </c>
      <c r="C31" s="19"/>
      <c r="D31" s="20"/>
      <c r="E31" s="20"/>
      <c r="F31" s="20"/>
      <c r="G31" s="20"/>
      <c r="H31" s="20"/>
      <c r="I31" s="20"/>
      <c r="J31" s="20"/>
      <c r="K31" s="20"/>
    </row>
    <row r="32" spans="1:11" ht="57.6" x14ac:dyDescent="0.3">
      <c r="A32" s="9">
        <v>23</v>
      </c>
      <c r="B32" s="21" t="s">
        <v>406</v>
      </c>
      <c r="C32" s="26" t="b">
        <v>0</v>
      </c>
      <c r="D32" s="3"/>
      <c r="H32" s="24"/>
    </row>
    <row r="33" spans="1:11" ht="43.2" x14ac:dyDescent="0.3">
      <c r="A33" s="9">
        <v>24</v>
      </c>
      <c r="B33" s="21" t="s">
        <v>407</v>
      </c>
      <c r="C33" s="26" t="b">
        <v>0</v>
      </c>
      <c r="D33" s="3"/>
      <c r="H33" s="24"/>
    </row>
    <row r="34" spans="1:11" ht="43.2" x14ac:dyDescent="0.3">
      <c r="A34" s="9">
        <v>25</v>
      </c>
      <c r="B34" s="21" t="s">
        <v>408</v>
      </c>
      <c r="C34" s="26" t="b">
        <v>0</v>
      </c>
      <c r="D34" s="3"/>
      <c r="H34" s="24"/>
    </row>
    <row r="35" spans="1:11" ht="43.2" x14ac:dyDescent="0.3">
      <c r="A35" s="9">
        <v>26</v>
      </c>
      <c r="B35" s="21" t="s">
        <v>409</v>
      </c>
      <c r="C35" s="26" t="b">
        <v>0</v>
      </c>
      <c r="D35" s="3"/>
      <c r="H35" s="24"/>
    </row>
    <row r="36" spans="1:11" ht="18" x14ac:dyDescent="0.35">
      <c r="A36" s="9"/>
      <c r="B36" s="19" t="s">
        <v>382</v>
      </c>
      <c r="C36" s="19"/>
      <c r="D36" s="20"/>
      <c r="E36" s="20"/>
      <c r="F36" s="20"/>
      <c r="G36" s="20"/>
      <c r="H36" s="20"/>
      <c r="I36" s="20"/>
      <c r="J36" s="20"/>
      <c r="K36" s="20"/>
    </row>
    <row r="37" spans="1:11" ht="57.6" x14ac:dyDescent="0.3">
      <c r="A37" s="9">
        <v>27</v>
      </c>
      <c r="B37" s="21" t="s">
        <v>410</v>
      </c>
      <c r="C37" s="26" t="b">
        <v>0</v>
      </c>
      <c r="D37" s="3"/>
      <c r="H37" s="24"/>
    </row>
    <row r="38" spans="1:11" ht="43.2" x14ac:dyDescent="0.3">
      <c r="A38" s="9">
        <v>28</v>
      </c>
      <c r="B38" s="21" t="s">
        <v>411</v>
      </c>
      <c r="C38" s="26" t="b">
        <v>0</v>
      </c>
      <c r="D38" s="3"/>
      <c r="H38" s="24"/>
    </row>
    <row r="39" spans="1:11" ht="43.2" x14ac:dyDescent="0.3">
      <c r="A39" s="9">
        <v>29</v>
      </c>
      <c r="B39" s="21" t="s">
        <v>412</v>
      </c>
      <c r="C39" s="26" t="b">
        <v>0</v>
      </c>
      <c r="D39" s="3"/>
      <c r="H39" s="24"/>
    </row>
    <row r="40" spans="1:11" ht="18" x14ac:dyDescent="0.35">
      <c r="A40" s="9"/>
      <c r="B40" s="19" t="s">
        <v>383</v>
      </c>
      <c r="C40" s="19"/>
      <c r="D40" s="20"/>
      <c r="E40" s="20"/>
      <c r="F40" s="20"/>
      <c r="G40" s="20"/>
      <c r="H40" s="20"/>
      <c r="I40" s="20"/>
      <c r="J40" s="20"/>
      <c r="K40" s="20"/>
    </row>
    <row r="41" spans="1:11" ht="43.2" x14ac:dyDescent="0.3">
      <c r="A41" s="9">
        <v>30</v>
      </c>
      <c r="B41" s="21" t="s">
        <v>413</v>
      </c>
      <c r="C41" s="26" t="b">
        <v>0</v>
      </c>
      <c r="D41" s="3"/>
      <c r="H41" s="24"/>
    </row>
    <row r="42" spans="1:11" ht="28.8" x14ac:dyDescent="0.3">
      <c r="A42" s="9">
        <v>31</v>
      </c>
      <c r="B42" s="21" t="s">
        <v>414</v>
      </c>
      <c r="C42" s="26" t="b">
        <v>0</v>
      </c>
      <c r="D42" s="3"/>
      <c r="H42" s="24"/>
    </row>
    <row r="43" spans="1:11" ht="43.2" x14ac:dyDescent="0.3">
      <c r="A43" s="9">
        <v>32</v>
      </c>
      <c r="B43" s="21" t="s">
        <v>415</v>
      </c>
      <c r="C43" s="26" t="b">
        <v>0</v>
      </c>
      <c r="D43" s="3"/>
      <c r="H43" s="24"/>
    </row>
  </sheetData>
  <conditionalFormatting sqref="D4:D43">
    <cfRule type="containsText" dxfId="587" priority="45" operator="containsText" text="NO">
      <formula>NOT(ISERROR(SEARCH("NO",D4)))</formula>
    </cfRule>
    <cfRule type="containsText" dxfId="586" priority="44" operator="containsText" text="SÍ">
      <formula>NOT(ISERROR(SEARCH("SÍ",D4)))</formula>
    </cfRule>
  </conditionalFormatting>
  <conditionalFormatting sqref="G4:G43">
    <cfRule type="containsText" dxfId="585" priority="41" operator="containsText" text="Media">
      <formula>NOT(ISERROR(SEARCH("Media",G4)))</formula>
    </cfRule>
    <cfRule type="containsText" dxfId="584" priority="40" operator="containsText" text="Baja">
      <formula>NOT(ISERROR(SEARCH("Baja",G4)))</formula>
    </cfRule>
    <cfRule type="containsText" dxfId="583" priority="42" operator="containsText" text="Muy alta">
      <formula>NOT(ISERROR(SEARCH("Muy alta",G4)))</formula>
    </cfRule>
    <cfRule type="containsText" dxfId="582" priority="43" operator="containsText" text="Alta">
      <formula>NOT(ISERROR(SEARCH("Alta",G4)))</formula>
    </cfRule>
  </conditionalFormatting>
  <conditionalFormatting sqref="H4 I4:J43">
    <cfRule type="containsText" dxfId="581" priority="36" operator="containsText" text="Abierto">
      <formula>NOT(ISERROR(SEARCH("Abierto",H4)))</formula>
    </cfRule>
    <cfRule type="containsText" dxfId="580" priority="35" operator="containsText" text="Cerrado">
      <formula>NOT(ISERROR(SEARCH("Cerrado",H4)))</formula>
    </cfRule>
    <cfRule type="containsText" dxfId="579" priority="34" operator="containsText" text="En desarrollo">
      <formula>NOT(ISERROR(SEARCH("En desarrollo",H4)))</formula>
    </cfRule>
  </conditionalFormatting>
  <conditionalFormatting sqref="H5:H10 H12:H14 H16:H20 H22:H26 H28:H30 H32:H35 H37:H39 H41:H43 E2 H3 E44 D45:D161 E162:E1048576">
    <cfRule type="cellIs" dxfId="578" priority="38" operator="greaterThan">
      <formula>TODAY()</formula>
    </cfRule>
  </conditionalFormatting>
  <conditionalFormatting sqref="H5:H10 H12:H14 H16:H20 H22:H26 H28:H30 H32:H35 H37:H39 H41:H43">
    <cfRule type="cellIs" dxfId="577" priority="39" operator="equal">
      <formula>TODAY()</formula>
    </cfRule>
    <cfRule type="cellIs" dxfId="576" priority="37" operator="lessThan">
      <formula>TODAY()</formula>
    </cfRule>
  </conditionalFormatting>
  <conditionalFormatting sqref="H11">
    <cfRule type="containsText" dxfId="575" priority="33" operator="containsText" text="Abierto">
      <formula>NOT(ISERROR(SEARCH("Abierto",H11)))</formula>
    </cfRule>
    <cfRule type="containsText" dxfId="574" priority="32" operator="containsText" text="Cerrado">
      <formula>NOT(ISERROR(SEARCH("Cerrado",H11)))</formula>
    </cfRule>
    <cfRule type="containsText" dxfId="573" priority="31" operator="containsText" text="En desarrollo">
      <formula>NOT(ISERROR(SEARCH("En desarrollo",H11)))</formula>
    </cfRule>
  </conditionalFormatting>
  <conditionalFormatting sqref="H15">
    <cfRule type="containsText" dxfId="572" priority="25" operator="containsText" text="En desarrollo">
      <formula>NOT(ISERROR(SEARCH("En desarrollo",H15)))</formula>
    </cfRule>
    <cfRule type="containsText" dxfId="571" priority="26" operator="containsText" text="Cerrado">
      <formula>NOT(ISERROR(SEARCH("Cerrado",H15)))</formula>
    </cfRule>
    <cfRule type="containsText" dxfId="570" priority="27" operator="containsText" text="Abierto">
      <formula>NOT(ISERROR(SEARCH("Abierto",H15)))</formula>
    </cfRule>
  </conditionalFormatting>
  <conditionalFormatting sqref="H21">
    <cfRule type="containsText" dxfId="569" priority="28" operator="containsText" text="En desarrollo">
      <formula>NOT(ISERROR(SEARCH("En desarrollo",H21)))</formula>
    </cfRule>
    <cfRule type="containsText" dxfId="568" priority="29" operator="containsText" text="Cerrado">
      <formula>NOT(ISERROR(SEARCH("Cerrado",H21)))</formula>
    </cfRule>
    <cfRule type="containsText" dxfId="567" priority="30" operator="containsText" text="Abierto">
      <formula>NOT(ISERROR(SEARCH("Abierto",H21)))</formula>
    </cfRule>
  </conditionalFormatting>
  <conditionalFormatting sqref="H27">
    <cfRule type="containsText" dxfId="566" priority="12" operator="containsText" text="Abierto">
      <formula>NOT(ISERROR(SEARCH("Abierto",H27)))</formula>
    </cfRule>
    <cfRule type="containsText" dxfId="565" priority="11" operator="containsText" text="Cerrado">
      <formula>NOT(ISERROR(SEARCH("Cerrado",H27)))</formula>
    </cfRule>
    <cfRule type="containsText" dxfId="564" priority="10" operator="containsText" text="En desarrollo">
      <formula>NOT(ISERROR(SEARCH("En desarrollo",H27)))</formula>
    </cfRule>
  </conditionalFormatting>
  <conditionalFormatting sqref="H31">
    <cfRule type="containsText" dxfId="563" priority="9" operator="containsText" text="Abierto">
      <formula>NOT(ISERROR(SEARCH("Abierto",H31)))</formula>
    </cfRule>
    <cfRule type="containsText" dxfId="562" priority="8" operator="containsText" text="Cerrado">
      <formula>NOT(ISERROR(SEARCH("Cerrado",H31)))</formula>
    </cfRule>
    <cfRule type="containsText" dxfId="561" priority="7" operator="containsText" text="En desarrollo">
      <formula>NOT(ISERROR(SEARCH("En desarrollo",H31)))</formula>
    </cfRule>
  </conditionalFormatting>
  <conditionalFormatting sqref="H36">
    <cfRule type="containsText" dxfId="560" priority="6" operator="containsText" text="Abierto">
      <formula>NOT(ISERROR(SEARCH("Abierto",H36)))</formula>
    </cfRule>
    <cfRule type="containsText" dxfId="559" priority="5" operator="containsText" text="Cerrado">
      <formula>NOT(ISERROR(SEARCH("Cerrado",H36)))</formula>
    </cfRule>
    <cfRule type="containsText" dxfId="558" priority="4" operator="containsText" text="En desarrollo">
      <formula>NOT(ISERROR(SEARCH("En desarrollo",H36)))</formula>
    </cfRule>
  </conditionalFormatting>
  <conditionalFormatting sqref="H40">
    <cfRule type="containsText" dxfId="557" priority="3" operator="containsText" text="Abierto">
      <formula>NOT(ISERROR(SEARCH("Abierto",H40)))</formula>
    </cfRule>
    <cfRule type="containsText" dxfId="556" priority="2" operator="containsText" text="Cerrado">
      <formula>NOT(ISERROR(SEARCH("Cerrado",H40)))</formula>
    </cfRule>
    <cfRule type="containsText" dxfId="555" priority="1" operator="containsText" text="En desarrollo">
      <formula>NOT(ISERROR(SEARCH("En desarrollo",H40)))</formula>
    </cfRule>
  </conditionalFormatting>
  <dataValidations count="4">
    <dataValidation type="list" allowBlank="1" showInputMessage="1" showErrorMessage="1" sqref="G6:G10 G12:G14 G16:G20 G22:G26 G28:G30 G32:G35 G37:G39 G41:G43" xr:uid="{315CDC4D-3AD0-4CB9-BBCF-5739D8945BEC}">
      <formula1>"Baja,Media,Alta,Muy alta"</formula1>
    </dataValidation>
    <dataValidation type="list" allowBlank="1" showInputMessage="1" showErrorMessage="1" sqref="G5" xr:uid="{831E33BF-4F55-4F3E-A4CE-5B4DA92C1F80}">
      <formula1>"Baja,Media,Alta,Muy alta,"</formula1>
    </dataValidation>
    <dataValidation type="list" allowBlank="1" showInputMessage="1" showErrorMessage="1" sqref="I4:I43" xr:uid="{1D6C3AF9-E228-40B3-9CAE-CE46A46CB052}">
      <formula1>"-,Abierto,Cerrado, En desarrollo"</formula1>
    </dataValidation>
    <dataValidation type="list" allowBlank="1" showInputMessage="1" showErrorMessage="1" sqref="D4:D43" xr:uid="{CA261958-4F57-4541-A662-D1AE61649E04}">
      <formula1>"SÍ,NO, N/A"</formula1>
    </dataValidation>
  </dataValidations>
  <hyperlinks>
    <hyperlink ref="J1" location="ÍNDICE!A1" display="VOLVER AL IÍNDICE" xr:uid="{82AD9D13-96CB-4BE5-9F55-7C5CE3DD4C06}"/>
  </hyperlinks>
  <pageMargins left="0.7" right="0.7" top="0.75" bottom="0.75" header="0.3" footer="0.3"/>
  <tableParts count="1">
    <tablePart r:id="rId1"/>
  </tableParts>
  <extLst>
    <ext xmlns:x14="http://schemas.microsoft.com/office/spreadsheetml/2009/9/main" uri="{CCE6A557-97BC-4b89-ADB6-D9C93CAAB3DF}">
      <x14:dataValidations xmlns:xm="http://schemas.microsoft.com/office/excel/2006/main" count="1">
        <x14:dataValidation type="list" allowBlank="1" showInputMessage="1" showErrorMessage="1" xr:uid="{5FBEFDB3-0A4B-496A-9FB2-875E5AF197C5}">
          <x14:formula1>
            <xm:f>Datos_básicos!$A$38:$A$50</xm:f>
          </x14:formula1>
          <xm:sqref>J4:J43</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73A735-90CA-4947-B984-4D0D23443D03}">
  <sheetPr codeName="Hoja12"/>
  <dimension ref="A1:K42"/>
  <sheetViews>
    <sheetView zoomScale="85" zoomScaleNormal="85" workbookViewId="0"/>
  </sheetViews>
  <sheetFormatPr baseColWidth="10" defaultRowHeight="14.4" x14ac:dyDescent="0.3"/>
  <cols>
    <col min="1" max="1" width="4.77734375" style="1" customWidth="1"/>
    <col min="2" max="2" width="79.21875" style="1" customWidth="1"/>
    <col min="3" max="3" width="12.44140625" style="1" customWidth="1"/>
    <col min="4" max="4" width="11.44140625" style="1" customWidth="1"/>
    <col min="5" max="5" width="66" style="1" customWidth="1"/>
    <col min="6" max="6" width="54.6640625" style="1" customWidth="1"/>
    <col min="7" max="7" width="28.88671875" style="1" customWidth="1"/>
    <col min="8" max="8" width="29.21875" style="1" customWidth="1"/>
    <col min="9" max="9" width="20.88671875" style="1" customWidth="1"/>
    <col min="10" max="10" width="13.33203125" style="1" customWidth="1"/>
    <col min="11" max="16384" width="11.5546875" style="1"/>
  </cols>
  <sheetData>
    <row r="1" spans="1:11" ht="21" x14ac:dyDescent="0.4">
      <c r="A1" s="17" t="s">
        <v>417</v>
      </c>
      <c r="J1" s="65" t="s">
        <v>1169</v>
      </c>
    </row>
    <row r="2" spans="1:11" x14ac:dyDescent="0.3">
      <c r="A2" s="9" t="s">
        <v>418</v>
      </c>
    </row>
    <row r="3" spans="1:11" x14ac:dyDescent="0.3">
      <c r="A3" s="1" t="s">
        <v>419</v>
      </c>
    </row>
    <row r="4" spans="1:11" s="18" customFormat="1" ht="18" customHeight="1" x14ac:dyDescent="0.3">
      <c r="A4" s="16" t="s">
        <v>15</v>
      </c>
      <c r="B4" s="16" t="s">
        <v>14</v>
      </c>
      <c r="C4" s="16" t="s">
        <v>143</v>
      </c>
      <c r="D4" s="16" t="s">
        <v>16</v>
      </c>
      <c r="E4" s="16" t="s">
        <v>24</v>
      </c>
      <c r="F4" s="16" t="s">
        <v>209</v>
      </c>
      <c r="G4" s="16" t="s">
        <v>28</v>
      </c>
      <c r="H4" s="16" t="s">
        <v>29</v>
      </c>
      <c r="I4" s="16" t="s">
        <v>31</v>
      </c>
      <c r="J4" s="16" t="s">
        <v>141</v>
      </c>
      <c r="K4" s="16" t="s">
        <v>32</v>
      </c>
    </row>
    <row r="5" spans="1:11" ht="18" x14ac:dyDescent="0.35">
      <c r="A5" s="16"/>
      <c r="B5" s="19" t="s">
        <v>377</v>
      </c>
      <c r="C5" s="19"/>
      <c r="D5" s="20"/>
      <c r="E5" s="20"/>
      <c r="F5" s="20"/>
      <c r="G5" s="20"/>
      <c r="H5" s="20"/>
      <c r="I5" s="20"/>
      <c r="J5" s="20"/>
      <c r="K5" s="20"/>
    </row>
    <row r="6" spans="1:11" ht="28.8" x14ac:dyDescent="0.3">
      <c r="A6" s="9">
        <v>1</v>
      </c>
      <c r="B6" s="21" t="s">
        <v>428</v>
      </c>
      <c r="C6" s="22" t="b">
        <v>0</v>
      </c>
      <c r="D6" s="3"/>
      <c r="E6" s="23"/>
      <c r="F6" s="23"/>
      <c r="H6" s="24"/>
      <c r="K6" s="23" t="s">
        <v>152</v>
      </c>
    </row>
    <row r="7" spans="1:11" ht="28.8" x14ac:dyDescent="0.3">
      <c r="A7" s="9">
        <v>2</v>
      </c>
      <c r="B7" s="21" t="s">
        <v>429</v>
      </c>
      <c r="C7" s="22" t="b">
        <v>0</v>
      </c>
      <c r="D7" s="3"/>
      <c r="H7" s="24"/>
    </row>
    <row r="8" spans="1:11" ht="43.2" x14ac:dyDescent="0.3">
      <c r="A8" s="9">
        <v>3</v>
      </c>
      <c r="B8" s="21" t="s">
        <v>430</v>
      </c>
      <c r="C8" s="22" t="b">
        <v>0</v>
      </c>
      <c r="D8" s="3"/>
      <c r="H8" s="24"/>
    </row>
    <row r="9" spans="1:11" ht="43.2" x14ac:dyDescent="0.3">
      <c r="A9" s="9">
        <v>4</v>
      </c>
      <c r="B9" s="21" t="s">
        <v>431</v>
      </c>
      <c r="C9" s="22" t="b">
        <v>0</v>
      </c>
      <c r="D9" s="3"/>
      <c r="H9" s="24"/>
    </row>
    <row r="10" spans="1:11" ht="43.2" x14ac:dyDescent="0.3">
      <c r="A10" s="9">
        <v>5</v>
      </c>
      <c r="B10" s="21" t="s">
        <v>432</v>
      </c>
      <c r="C10" s="22" t="b">
        <v>0</v>
      </c>
      <c r="D10" s="3"/>
      <c r="H10" s="24"/>
    </row>
    <row r="11" spans="1:11" ht="28.8" x14ac:dyDescent="0.3">
      <c r="A11" s="9">
        <v>6</v>
      </c>
      <c r="B11" s="21" t="s">
        <v>433</v>
      </c>
      <c r="C11" s="22" t="b">
        <v>0</v>
      </c>
      <c r="D11" s="3"/>
      <c r="H11" s="24"/>
    </row>
    <row r="12" spans="1:11" ht="28.8" x14ac:dyDescent="0.3">
      <c r="A12" s="9">
        <v>7</v>
      </c>
      <c r="B12" s="21" t="s">
        <v>434</v>
      </c>
      <c r="C12" s="22" t="b">
        <v>0</v>
      </c>
      <c r="D12" s="3"/>
      <c r="H12" s="24"/>
    </row>
    <row r="13" spans="1:11" ht="18" x14ac:dyDescent="0.35">
      <c r="A13" s="9"/>
      <c r="B13" s="19" t="s">
        <v>378</v>
      </c>
      <c r="C13" s="19"/>
      <c r="D13" s="20"/>
      <c r="E13" s="20"/>
      <c r="F13" s="20"/>
      <c r="G13" s="20"/>
      <c r="H13" s="20"/>
      <c r="I13" s="20"/>
      <c r="J13" s="20"/>
      <c r="K13" s="20"/>
    </row>
    <row r="14" spans="1:11" ht="28.8" x14ac:dyDescent="0.3">
      <c r="A14" s="9">
        <v>8</v>
      </c>
      <c r="B14" s="25" t="s">
        <v>435</v>
      </c>
      <c r="C14" s="26" t="b">
        <v>0</v>
      </c>
      <c r="D14" s="3"/>
      <c r="H14" s="24"/>
    </row>
    <row r="15" spans="1:11" ht="43.2" x14ac:dyDescent="0.3">
      <c r="A15" s="9">
        <v>9</v>
      </c>
      <c r="B15" s="25" t="s">
        <v>436</v>
      </c>
      <c r="C15" s="26" t="b">
        <v>0</v>
      </c>
      <c r="D15" s="3"/>
      <c r="H15" s="24"/>
    </row>
    <row r="16" spans="1:11" ht="43.2" x14ac:dyDescent="0.3">
      <c r="A16" s="9">
        <v>10</v>
      </c>
      <c r="B16" s="25" t="s">
        <v>437</v>
      </c>
      <c r="C16" s="26" t="b">
        <v>0</v>
      </c>
      <c r="D16" s="3"/>
      <c r="H16" s="24"/>
    </row>
    <row r="17" spans="1:11" ht="28.8" x14ac:dyDescent="0.3">
      <c r="A17" s="9">
        <v>11</v>
      </c>
      <c r="B17" s="21" t="s">
        <v>438</v>
      </c>
      <c r="C17" s="26" t="b">
        <v>0</v>
      </c>
      <c r="D17" s="3"/>
      <c r="H17" s="24"/>
    </row>
    <row r="18" spans="1:11" ht="18" x14ac:dyDescent="0.35">
      <c r="A18" s="9"/>
      <c r="B18" s="19" t="s">
        <v>420</v>
      </c>
      <c r="C18" s="19"/>
      <c r="D18" s="20"/>
      <c r="E18" s="20"/>
      <c r="F18" s="20"/>
      <c r="G18" s="20"/>
      <c r="H18" s="20"/>
      <c r="I18" s="20"/>
      <c r="J18" s="20"/>
      <c r="K18" s="20"/>
    </row>
    <row r="19" spans="1:11" ht="28.8" x14ac:dyDescent="0.3">
      <c r="A19" s="9">
        <v>12</v>
      </c>
      <c r="B19" s="21" t="s">
        <v>439</v>
      </c>
      <c r="C19" s="26" t="b">
        <v>0</v>
      </c>
      <c r="D19" s="3"/>
      <c r="H19" s="24"/>
    </row>
    <row r="20" spans="1:11" ht="57.6" x14ac:dyDescent="0.3">
      <c r="A20" s="9">
        <v>13</v>
      </c>
      <c r="B20" s="21" t="s">
        <v>440</v>
      </c>
      <c r="C20" s="26" t="b">
        <v>0</v>
      </c>
      <c r="D20" s="3"/>
      <c r="H20" s="24"/>
    </row>
    <row r="21" spans="1:11" ht="28.8" x14ac:dyDescent="0.3">
      <c r="A21" s="9">
        <v>14</v>
      </c>
      <c r="B21" s="21" t="s">
        <v>441</v>
      </c>
      <c r="C21" s="26" t="b">
        <v>0</v>
      </c>
      <c r="D21" s="3"/>
      <c r="H21" s="24"/>
    </row>
    <row r="22" spans="1:11" ht="43.2" x14ac:dyDescent="0.3">
      <c r="A22" s="9">
        <v>15</v>
      </c>
      <c r="B22" s="21" t="s">
        <v>442</v>
      </c>
      <c r="C22" s="26" t="b">
        <v>0</v>
      </c>
      <c r="D22" s="3"/>
      <c r="H22" s="24"/>
    </row>
    <row r="23" spans="1:11" ht="43.2" x14ac:dyDescent="0.3">
      <c r="A23" s="9">
        <v>16</v>
      </c>
      <c r="B23" s="21" t="s">
        <v>443</v>
      </c>
      <c r="C23" s="26" t="b">
        <v>0</v>
      </c>
      <c r="D23" s="3"/>
      <c r="H23" s="24"/>
    </row>
    <row r="24" spans="1:11" ht="18" x14ac:dyDescent="0.35">
      <c r="A24" s="9"/>
      <c r="B24" s="19" t="s">
        <v>421</v>
      </c>
      <c r="C24" s="19"/>
      <c r="D24" s="20"/>
      <c r="E24" s="20"/>
      <c r="F24" s="20"/>
      <c r="G24" s="20"/>
      <c r="H24" s="20"/>
      <c r="I24" s="20"/>
      <c r="J24" s="20"/>
      <c r="K24" s="20"/>
    </row>
    <row r="25" spans="1:11" ht="43.2" x14ac:dyDescent="0.3">
      <c r="A25" s="9">
        <v>17</v>
      </c>
      <c r="B25" s="21" t="s">
        <v>444</v>
      </c>
      <c r="C25" s="26" t="b">
        <v>0</v>
      </c>
      <c r="D25" s="3"/>
      <c r="H25" s="24"/>
    </row>
    <row r="26" spans="1:11" ht="28.8" x14ac:dyDescent="0.3">
      <c r="A26" s="9">
        <v>18</v>
      </c>
      <c r="B26" s="21" t="s">
        <v>445</v>
      </c>
      <c r="C26" s="26" t="b">
        <v>0</v>
      </c>
      <c r="D26" s="3"/>
      <c r="H26" s="24"/>
    </row>
    <row r="27" spans="1:11" ht="18" x14ac:dyDescent="0.35">
      <c r="A27" s="9"/>
      <c r="B27" s="19" t="s">
        <v>381</v>
      </c>
      <c r="C27" s="19"/>
      <c r="D27" s="20"/>
      <c r="E27" s="20"/>
      <c r="F27" s="20"/>
      <c r="G27" s="20"/>
      <c r="H27" s="20"/>
      <c r="I27" s="20"/>
      <c r="J27" s="20"/>
      <c r="K27" s="20"/>
    </row>
    <row r="28" spans="1:11" ht="43.2" x14ac:dyDescent="0.3">
      <c r="A28" s="9">
        <v>19</v>
      </c>
      <c r="B28" s="21" t="s">
        <v>446</v>
      </c>
      <c r="C28" s="26" t="b">
        <v>0</v>
      </c>
      <c r="D28" s="3"/>
      <c r="H28" s="24"/>
    </row>
    <row r="29" spans="1:11" ht="43.2" x14ac:dyDescent="0.3">
      <c r="A29" s="9">
        <v>20</v>
      </c>
      <c r="B29" s="21" t="s">
        <v>447</v>
      </c>
      <c r="C29" s="26" t="b">
        <v>0</v>
      </c>
      <c r="D29" s="3"/>
      <c r="H29" s="24"/>
    </row>
    <row r="30" spans="1:11" ht="28.8" x14ac:dyDescent="0.3">
      <c r="A30" s="9">
        <v>21</v>
      </c>
      <c r="B30" s="21" t="s">
        <v>448</v>
      </c>
      <c r="C30" s="26" t="b">
        <v>0</v>
      </c>
      <c r="D30" s="3"/>
      <c r="H30" s="24"/>
    </row>
    <row r="31" spans="1:11" ht="18" x14ac:dyDescent="0.35">
      <c r="A31" s="9"/>
      <c r="B31" s="19" t="s">
        <v>158</v>
      </c>
      <c r="C31" s="19"/>
      <c r="D31" s="20"/>
      <c r="E31" s="20"/>
      <c r="F31" s="20"/>
      <c r="G31" s="20"/>
      <c r="H31" s="20"/>
      <c r="I31" s="20"/>
      <c r="J31" s="20"/>
      <c r="K31" s="20"/>
    </row>
    <row r="32" spans="1:11" ht="43.2" x14ac:dyDescent="0.3">
      <c r="A32" s="9">
        <v>22</v>
      </c>
      <c r="B32" s="21" t="s">
        <v>449</v>
      </c>
      <c r="C32" s="26" t="b">
        <v>0</v>
      </c>
      <c r="D32" s="3"/>
      <c r="H32" s="24"/>
    </row>
    <row r="33" spans="1:11" ht="43.2" x14ac:dyDescent="0.3">
      <c r="A33" s="9">
        <v>23</v>
      </c>
      <c r="B33" s="21" t="s">
        <v>450</v>
      </c>
      <c r="C33" s="26" t="b">
        <v>0</v>
      </c>
      <c r="D33" s="3"/>
      <c r="H33" s="24"/>
    </row>
    <row r="34" spans="1:11" ht="45" customHeight="1" x14ac:dyDescent="0.3">
      <c r="A34" s="9">
        <v>24</v>
      </c>
      <c r="B34" s="21" t="s">
        <v>451</v>
      </c>
      <c r="C34" s="26" t="b">
        <v>0</v>
      </c>
      <c r="D34" s="3"/>
      <c r="H34" s="24"/>
    </row>
    <row r="35" spans="1:11" ht="18" x14ac:dyDescent="0.35">
      <c r="A35" s="9"/>
      <c r="B35" s="19" t="s">
        <v>422</v>
      </c>
      <c r="C35" s="19"/>
      <c r="D35" s="20"/>
      <c r="E35" s="20"/>
      <c r="F35" s="20"/>
      <c r="G35" s="20"/>
      <c r="H35" s="20"/>
      <c r="I35" s="20"/>
      <c r="J35" s="20"/>
      <c r="K35" s="20"/>
    </row>
    <row r="36" spans="1:11" ht="43.2" x14ac:dyDescent="0.3">
      <c r="A36" s="9">
        <v>25</v>
      </c>
      <c r="B36" s="21" t="s">
        <v>452</v>
      </c>
      <c r="C36" s="26" t="b">
        <v>0</v>
      </c>
      <c r="D36" s="3"/>
      <c r="H36" s="24"/>
    </row>
    <row r="37" spans="1:11" ht="43.2" x14ac:dyDescent="0.3">
      <c r="A37" s="9">
        <v>26</v>
      </c>
      <c r="B37" s="21" t="s">
        <v>453</v>
      </c>
      <c r="C37" s="26" t="b">
        <v>0</v>
      </c>
      <c r="D37" s="3"/>
      <c r="H37" s="24"/>
    </row>
    <row r="38" spans="1:11" ht="28.8" x14ac:dyDescent="0.3">
      <c r="A38" s="9">
        <v>27</v>
      </c>
      <c r="B38" s="21" t="s">
        <v>454</v>
      </c>
      <c r="C38" s="26" t="b">
        <v>0</v>
      </c>
      <c r="D38" s="3"/>
      <c r="H38" s="24"/>
    </row>
    <row r="39" spans="1:11" ht="18" x14ac:dyDescent="0.35">
      <c r="A39" s="9"/>
      <c r="B39" s="19" t="s">
        <v>423</v>
      </c>
      <c r="C39" s="19"/>
      <c r="D39" s="20"/>
      <c r="E39" s="20"/>
      <c r="F39" s="20"/>
      <c r="G39" s="20"/>
      <c r="H39" s="20"/>
      <c r="I39" s="20"/>
      <c r="J39" s="20"/>
      <c r="K39" s="20"/>
    </row>
    <row r="40" spans="1:11" ht="43.2" x14ac:dyDescent="0.3">
      <c r="A40" s="9">
        <v>28</v>
      </c>
      <c r="B40" s="21" t="s">
        <v>455</v>
      </c>
      <c r="C40" s="26" t="b">
        <v>0</v>
      </c>
      <c r="D40" s="3"/>
      <c r="H40" s="24"/>
    </row>
    <row r="41" spans="1:11" ht="43.2" x14ac:dyDescent="0.3">
      <c r="A41" s="9">
        <v>29</v>
      </c>
      <c r="B41" s="21" t="s">
        <v>456</v>
      </c>
      <c r="C41" s="26" t="b">
        <v>0</v>
      </c>
      <c r="D41" s="3"/>
      <c r="H41" s="24"/>
    </row>
    <row r="42" spans="1:11" ht="28.8" x14ac:dyDescent="0.3">
      <c r="A42" s="9">
        <v>30</v>
      </c>
      <c r="B42" s="21" t="s">
        <v>457</v>
      </c>
      <c r="C42" s="26" t="b">
        <v>0</v>
      </c>
      <c r="D42" s="3"/>
      <c r="H42" s="24"/>
    </row>
  </sheetData>
  <conditionalFormatting sqref="D5:D42">
    <cfRule type="containsText" dxfId="554" priority="33" operator="containsText" text="NO">
      <formula>NOT(ISERROR(SEARCH("NO",D5)))</formula>
    </cfRule>
    <cfRule type="containsText" dxfId="553" priority="32" operator="containsText" text="SÍ">
      <formula>NOT(ISERROR(SEARCH("SÍ",D5)))</formula>
    </cfRule>
  </conditionalFormatting>
  <conditionalFormatting sqref="G5:G42">
    <cfRule type="containsText" dxfId="552" priority="29" operator="containsText" text="Media">
      <formula>NOT(ISERROR(SEARCH("Media",G5)))</formula>
    </cfRule>
    <cfRule type="containsText" dxfId="551" priority="28" operator="containsText" text="Baja">
      <formula>NOT(ISERROR(SEARCH("Baja",G5)))</formula>
    </cfRule>
    <cfRule type="containsText" dxfId="550" priority="30" operator="containsText" text="Muy alta">
      <formula>NOT(ISERROR(SEARCH("Muy alta",G5)))</formula>
    </cfRule>
    <cfRule type="containsText" dxfId="549" priority="31" operator="containsText" text="Alta">
      <formula>NOT(ISERROR(SEARCH("Alta",G5)))</formula>
    </cfRule>
  </conditionalFormatting>
  <conditionalFormatting sqref="H5 I5:J42">
    <cfRule type="containsText" dxfId="548" priority="24" operator="containsText" text="Abierto">
      <formula>NOT(ISERROR(SEARCH("Abierto",H5)))</formula>
    </cfRule>
    <cfRule type="containsText" dxfId="547" priority="23" operator="containsText" text="Cerrado">
      <formula>NOT(ISERROR(SEARCH("Cerrado",H5)))</formula>
    </cfRule>
    <cfRule type="containsText" dxfId="546" priority="22" operator="containsText" text="En desarrollo">
      <formula>NOT(ISERROR(SEARCH("En desarrollo",H5)))</formula>
    </cfRule>
  </conditionalFormatting>
  <conditionalFormatting sqref="H6:H12 H14:H17 H19:H23 H25:H26 H28:H30 H32:H34 H36:H38 H40:H42 E3 H4 E43 D44:D160 E161:E1048576">
    <cfRule type="cellIs" dxfId="545" priority="26" operator="greaterThan">
      <formula>TODAY()</formula>
    </cfRule>
  </conditionalFormatting>
  <conditionalFormatting sqref="H6:H12 H14:H17 H19:H23 H25:H26 H28:H30 H32:H34 H36:H38 H40:H42">
    <cfRule type="cellIs" dxfId="544" priority="27" operator="equal">
      <formula>TODAY()</formula>
    </cfRule>
    <cfRule type="cellIs" dxfId="543" priority="25" operator="lessThan">
      <formula>TODAY()</formula>
    </cfRule>
  </conditionalFormatting>
  <conditionalFormatting sqref="H13">
    <cfRule type="containsText" dxfId="542" priority="21" operator="containsText" text="Abierto">
      <formula>NOT(ISERROR(SEARCH("Abierto",H13)))</formula>
    </cfRule>
    <cfRule type="containsText" dxfId="541" priority="20" operator="containsText" text="Cerrado">
      <formula>NOT(ISERROR(SEARCH("Cerrado",H13)))</formula>
    </cfRule>
    <cfRule type="containsText" dxfId="540" priority="19" operator="containsText" text="En desarrollo">
      <formula>NOT(ISERROR(SEARCH("En desarrollo",H13)))</formula>
    </cfRule>
  </conditionalFormatting>
  <conditionalFormatting sqref="H18">
    <cfRule type="containsText" dxfId="539" priority="13" operator="containsText" text="En desarrollo">
      <formula>NOT(ISERROR(SEARCH("En desarrollo",H18)))</formula>
    </cfRule>
    <cfRule type="containsText" dxfId="538" priority="14" operator="containsText" text="Cerrado">
      <formula>NOT(ISERROR(SEARCH("Cerrado",H18)))</formula>
    </cfRule>
    <cfRule type="containsText" dxfId="537" priority="15" operator="containsText" text="Abierto">
      <formula>NOT(ISERROR(SEARCH("Abierto",H18)))</formula>
    </cfRule>
  </conditionalFormatting>
  <conditionalFormatting sqref="H24">
    <cfRule type="containsText" dxfId="536" priority="16" operator="containsText" text="En desarrollo">
      <formula>NOT(ISERROR(SEARCH("En desarrollo",H24)))</formula>
    </cfRule>
    <cfRule type="containsText" dxfId="535" priority="17" operator="containsText" text="Cerrado">
      <formula>NOT(ISERROR(SEARCH("Cerrado",H24)))</formula>
    </cfRule>
    <cfRule type="containsText" dxfId="534" priority="18" operator="containsText" text="Abierto">
      <formula>NOT(ISERROR(SEARCH("Abierto",H24)))</formula>
    </cfRule>
  </conditionalFormatting>
  <conditionalFormatting sqref="H27">
    <cfRule type="containsText" dxfId="533" priority="12" operator="containsText" text="Abierto">
      <formula>NOT(ISERROR(SEARCH("Abierto",H27)))</formula>
    </cfRule>
    <cfRule type="containsText" dxfId="532" priority="11" operator="containsText" text="Cerrado">
      <formula>NOT(ISERROR(SEARCH("Cerrado",H27)))</formula>
    </cfRule>
    <cfRule type="containsText" dxfId="531" priority="10" operator="containsText" text="En desarrollo">
      <formula>NOT(ISERROR(SEARCH("En desarrollo",H27)))</formula>
    </cfRule>
  </conditionalFormatting>
  <conditionalFormatting sqref="H31">
    <cfRule type="containsText" dxfId="530" priority="9" operator="containsText" text="Abierto">
      <formula>NOT(ISERROR(SEARCH("Abierto",H31)))</formula>
    </cfRule>
    <cfRule type="containsText" dxfId="529" priority="8" operator="containsText" text="Cerrado">
      <formula>NOT(ISERROR(SEARCH("Cerrado",H31)))</formula>
    </cfRule>
    <cfRule type="containsText" dxfId="528" priority="7" operator="containsText" text="En desarrollo">
      <formula>NOT(ISERROR(SEARCH("En desarrollo",H31)))</formula>
    </cfRule>
  </conditionalFormatting>
  <conditionalFormatting sqref="H35">
    <cfRule type="containsText" dxfId="527" priority="6" operator="containsText" text="Abierto">
      <formula>NOT(ISERROR(SEARCH("Abierto",H35)))</formula>
    </cfRule>
    <cfRule type="containsText" dxfId="526" priority="5" operator="containsText" text="Cerrado">
      <formula>NOT(ISERROR(SEARCH("Cerrado",H35)))</formula>
    </cfRule>
    <cfRule type="containsText" dxfId="525" priority="4" operator="containsText" text="En desarrollo">
      <formula>NOT(ISERROR(SEARCH("En desarrollo",H35)))</formula>
    </cfRule>
  </conditionalFormatting>
  <conditionalFormatting sqref="H39">
    <cfRule type="containsText" dxfId="524" priority="3" operator="containsText" text="Abierto">
      <formula>NOT(ISERROR(SEARCH("Abierto",H39)))</formula>
    </cfRule>
    <cfRule type="containsText" dxfId="523" priority="2" operator="containsText" text="Cerrado">
      <formula>NOT(ISERROR(SEARCH("Cerrado",H39)))</formula>
    </cfRule>
    <cfRule type="containsText" dxfId="522" priority="1" operator="containsText" text="En desarrollo">
      <formula>NOT(ISERROR(SEARCH("En desarrollo",H39)))</formula>
    </cfRule>
  </conditionalFormatting>
  <dataValidations disablePrompts="1" count="4">
    <dataValidation type="list" allowBlank="1" showInputMessage="1" showErrorMessage="1" sqref="G6" xr:uid="{F3FD7C8E-7FA7-4A8B-AD23-EDEE4F68ED2B}">
      <formula1>"Baja,Media,Alta,Muy alta,"</formula1>
    </dataValidation>
    <dataValidation type="list" allowBlank="1" showInputMessage="1" showErrorMessage="1" sqref="G19:G23 G25:G26 G28:G30 G32:G34 G36:G38 G40:G42 G7:G12 G14:G17" xr:uid="{F5CE649F-B0CE-4770-92E1-22B5253ADC8C}">
      <formula1>"Baja,Media,Alta,Muy alta"</formula1>
    </dataValidation>
    <dataValidation type="list" allowBlank="1" showInputMessage="1" showErrorMessage="1" sqref="D5:D42" xr:uid="{C95F7340-1E9E-47A7-9DBA-30A48207824D}">
      <formula1>"SÍ,NO, N/A"</formula1>
    </dataValidation>
    <dataValidation type="list" allowBlank="1" showInputMessage="1" showErrorMessage="1" sqref="I5:I42" xr:uid="{5855F610-8BE0-47AE-8AAA-5A68A61A3246}">
      <formula1>"-,Abierto,Cerrado, En desarrollo"</formula1>
    </dataValidation>
  </dataValidations>
  <hyperlinks>
    <hyperlink ref="J1" location="ÍNDICE!A1" display="VOLVER AL IÍNDICE" xr:uid="{B5BD98F0-9059-43E6-A945-3D7950D4D031}"/>
  </hyperlinks>
  <pageMargins left="0.7" right="0.7" top="0.75" bottom="0.75" header="0.3" footer="0.3"/>
  <tableParts count="1">
    <tablePart r:id="rId1"/>
  </tableParts>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ADD82A21-A536-43F5-B82E-21C4D7F32915}">
          <x14:formula1>
            <xm:f>Datos_básicos!$A$38:$A$50</xm:f>
          </x14:formula1>
          <xm:sqref>J5:J42</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33B304-7110-4BD1-86BD-5C88850C67AB}">
  <sheetPr codeName="Hoja13"/>
  <dimension ref="A1:K55"/>
  <sheetViews>
    <sheetView zoomScale="85" zoomScaleNormal="85" workbookViewId="0"/>
  </sheetViews>
  <sheetFormatPr baseColWidth="10" defaultRowHeight="14.4" x14ac:dyDescent="0.3"/>
  <cols>
    <col min="1" max="1" width="4.77734375" style="1" customWidth="1"/>
    <col min="2" max="2" width="79.21875" style="1" customWidth="1"/>
    <col min="3" max="3" width="12.44140625" style="1" customWidth="1"/>
    <col min="4" max="4" width="11.44140625" style="1" customWidth="1"/>
    <col min="5" max="5" width="66" style="1" customWidth="1"/>
    <col min="6" max="6" width="54.6640625" style="1" customWidth="1"/>
    <col min="7" max="7" width="28.88671875" style="1" customWidth="1"/>
    <col min="8" max="8" width="29.21875" style="1" customWidth="1"/>
    <col min="9" max="9" width="20.88671875" style="1" customWidth="1"/>
    <col min="10" max="10" width="13.33203125" style="1" customWidth="1"/>
    <col min="11" max="16384" width="11.5546875" style="1"/>
  </cols>
  <sheetData>
    <row r="1" spans="1:11" ht="21" x14ac:dyDescent="0.4">
      <c r="A1" s="17" t="s">
        <v>424</v>
      </c>
      <c r="J1" s="65" t="s">
        <v>1169</v>
      </c>
    </row>
    <row r="2" spans="1:11" x14ac:dyDescent="0.3">
      <c r="A2" s="9" t="s">
        <v>425</v>
      </c>
    </row>
    <row r="3" spans="1:11" s="18" customFormat="1" ht="18" customHeight="1" x14ac:dyDescent="0.3">
      <c r="A3" s="16" t="s">
        <v>15</v>
      </c>
      <c r="B3" s="16" t="s">
        <v>14</v>
      </c>
      <c r="C3" s="16" t="s">
        <v>143</v>
      </c>
      <c r="D3" s="16" t="s">
        <v>16</v>
      </c>
      <c r="E3" s="16" t="s">
        <v>24</v>
      </c>
      <c r="F3" s="16" t="s">
        <v>209</v>
      </c>
      <c r="G3" s="16" t="s">
        <v>28</v>
      </c>
      <c r="H3" s="16" t="s">
        <v>29</v>
      </c>
      <c r="I3" s="16" t="s">
        <v>31</v>
      </c>
      <c r="J3" s="16" t="s">
        <v>141</v>
      </c>
      <c r="K3" s="16" t="s">
        <v>32</v>
      </c>
    </row>
    <row r="4" spans="1:11" ht="18" x14ac:dyDescent="0.35">
      <c r="A4" s="16"/>
      <c r="B4" s="19" t="s">
        <v>426</v>
      </c>
      <c r="C4" s="19"/>
      <c r="D4" s="20"/>
      <c r="E4" s="20"/>
      <c r="F4" s="20"/>
      <c r="G4" s="20"/>
      <c r="H4" s="20"/>
      <c r="I4" s="20"/>
      <c r="J4" s="20"/>
      <c r="K4" s="20"/>
    </row>
    <row r="5" spans="1:11" ht="43.2" x14ac:dyDescent="0.3">
      <c r="A5" s="9">
        <v>1</v>
      </c>
      <c r="B5" s="21" t="s">
        <v>466</v>
      </c>
      <c r="C5" s="22" t="b">
        <v>0</v>
      </c>
      <c r="D5" s="3"/>
      <c r="E5" s="23"/>
      <c r="F5" s="23"/>
      <c r="H5" s="24"/>
      <c r="K5" s="23" t="s">
        <v>152</v>
      </c>
    </row>
    <row r="6" spans="1:11" ht="28.8" x14ac:dyDescent="0.3">
      <c r="A6" s="9">
        <v>2</v>
      </c>
      <c r="B6" s="21" t="s">
        <v>467</v>
      </c>
      <c r="C6" s="22" t="b">
        <v>0</v>
      </c>
      <c r="D6" s="3"/>
      <c r="H6" s="24"/>
    </row>
    <row r="7" spans="1:11" ht="43.2" x14ac:dyDescent="0.3">
      <c r="A7" s="9">
        <v>3</v>
      </c>
      <c r="B7" s="21" t="s">
        <v>468</v>
      </c>
      <c r="C7" s="22" t="b">
        <v>0</v>
      </c>
      <c r="D7" s="3"/>
      <c r="H7" s="24"/>
    </row>
    <row r="8" spans="1:11" ht="28.8" x14ac:dyDescent="0.3">
      <c r="A8" s="9">
        <v>4</v>
      </c>
      <c r="B8" s="21" t="s">
        <v>469</v>
      </c>
      <c r="C8" s="22" t="b">
        <v>0</v>
      </c>
      <c r="D8" s="3"/>
      <c r="H8" s="24"/>
    </row>
    <row r="9" spans="1:11" ht="18" x14ac:dyDescent="0.35">
      <c r="A9" s="9"/>
      <c r="B9" s="19" t="s">
        <v>427</v>
      </c>
      <c r="C9" s="19"/>
      <c r="D9" s="20"/>
      <c r="E9" s="20"/>
      <c r="F9" s="20"/>
      <c r="G9" s="20"/>
      <c r="H9" s="20"/>
      <c r="I9" s="20"/>
      <c r="J9" s="20"/>
      <c r="K9" s="20"/>
    </row>
    <row r="10" spans="1:11" ht="28.8" x14ac:dyDescent="0.3">
      <c r="A10" s="9">
        <v>5</v>
      </c>
      <c r="B10" s="21" t="s">
        <v>470</v>
      </c>
      <c r="C10" s="22" t="b">
        <v>0</v>
      </c>
      <c r="D10" s="3"/>
      <c r="H10" s="24"/>
    </row>
    <row r="11" spans="1:11" ht="43.2" x14ac:dyDescent="0.3">
      <c r="A11" s="9">
        <v>6</v>
      </c>
      <c r="B11" s="21" t="s">
        <v>471</v>
      </c>
      <c r="C11" s="22" t="b">
        <v>0</v>
      </c>
      <c r="D11" s="3"/>
      <c r="H11" s="24"/>
    </row>
    <row r="12" spans="1:11" ht="28.8" x14ac:dyDescent="0.3">
      <c r="A12" s="9">
        <v>7</v>
      </c>
      <c r="B12" s="25" t="s">
        <v>472</v>
      </c>
      <c r="C12" s="26" t="b">
        <v>0</v>
      </c>
      <c r="D12" s="3"/>
      <c r="H12" s="24"/>
    </row>
    <row r="13" spans="1:11" ht="28.8" x14ac:dyDescent="0.3">
      <c r="A13" s="9">
        <v>8</v>
      </c>
      <c r="B13" s="25" t="s">
        <v>473</v>
      </c>
      <c r="C13" s="26" t="b">
        <v>0</v>
      </c>
      <c r="D13" s="3"/>
      <c r="H13" s="24"/>
    </row>
    <row r="14" spans="1:11" ht="36" x14ac:dyDescent="0.35">
      <c r="A14" s="9"/>
      <c r="B14" s="19" t="s">
        <v>458</v>
      </c>
      <c r="C14" s="19"/>
      <c r="D14" s="20"/>
      <c r="E14" s="20"/>
      <c r="F14" s="20"/>
      <c r="G14" s="20"/>
      <c r="H14" s="20"/>
      <c r="I14" s="20"/>
      <c r="J14" s="20"/>
      <c r="K14" s="20"/>
    </row>
    <row r="15" spans="1:11" ht="28.8" x14ac:dyDescent="0.3">
      <c r="A15" s="9">
        <v>9</v>
      </c>
      <c r="B15" s="21" t="s">
        <v>474</v>
      </c>
      <c r="C15" s="26" t="b">
        <v>0</v>
      </c>
      <c r="D15" s="3"/>
      <c r="H15" s="24"/>
    </row>
    <row r="16" spans="1:11" ht="43.2" x14ac:dyDescent="0.3">
      <c r="A16" s="9">
        <v>10</v>
      </c>
      <c r="B16" s="21" t="s">
        <v>475</v>
      </c>
      <c r="C16" s="26" t="b">
        <v>0</v>
      </c>
      <c r="D16" s="3"/>
      <c r="H16" s="24"/>
    </row>
    <row r="17" spans="1:11" ht="43.2" x14ac:dyDescent="0.3">
      <c r="A17" s="9">
        <v>11</v>
      </c>
      <c r="B17" s="21" t="s">
        <v>476</v>
      </c>
      <c r="C17" s="26" t="b">
        <v>0</v>
      </c>
      <c r="D17" s="3"/>
      <c r="H17" s="24"/>
    </row>
    <row r="18" spans="1:11" ht="28.8" x14ac:dyDescent="0.3">
      <c r="A18" s="9">
        <v>12</v>
      </c>
      <c r="B18" s="21" t="s">
        <v>477</v>
      </c>
      <c r="C18" s="26" t="b">
        <v>0</v>
      </c>
      <c r="D18" s="3"/>
      <c r="H18" s="24"/>
    </row>
    <row r="19" spans="1:11" ht="43.2" x14ac:dyDescent="0.3">
      <c r="A19" s="9">
        <v>13</v>
      </c>
      <c r="B19" s="21" t="s">
        <v>478</v>
      </c>
      <c r="C19" s="26" t="b">
        <v>0</v>
      </c>
      <c r="D19" s="3"/>
      <c r="H19" s="24"/>
    </row>
    <row r="20" spans="1:11" ht="18" x14ac:dyDescent="0.35">
      <c r="A20" s="9"/>
      <c r="B20" s="19" t="s">
        <v>459</v>
      </c>
      <c r="C20" s="19"/>
      <c r="D20" s="20"/>
      <c r="E20" s="20"/>
      <c r="F20" s="20"/>
      <c r="G20" s="20"/>
      <c r="H20" s="20"/>
      <c r="I20" s="20"/>
      <c r="J20" s="20"/>
      <c r="K20" s="20"/>
    </row>
    <row r="21" spans="1:11" ht="28.8" x14ac:dyDescent="0.3">
      <c r="A21" s="9">
        <v>14</v>
      </c>
      <c r="B21" s="21" t="s">
        <v>479</v>
      </c>
      <c r="C21" s="26" t="b">
        <v>0</v>
      </c>
      <c r="D21" s="3"/>
      <c r="H21" s="24"/>
    </row>
    <row r="22" spans="1:11" ht="43.2" x14ac:dyDescent="0.3">
      <c r="A22" s="9">
        <v>15</v>
      </c>
      <c r="B22" s="21" t="s">
        <v>480</v>
      </c>
      <c r="C22" s="26" t="b">
        <v>0</v>
      </c>
      <c r="D22" s="3"/>
      <c r="H22" s="24"/>
    </row>
    <row r="23" spans="1:11" ht="28.8" x14ac:dyDescent="0.3">
      <c r="A23" s="9">
        <v>16</v>
      </c>
      <c r="B23" s="21" t="s">
        <v>481</v>
      </c>
      <c r="C23" s="26" t="b">
        <v>0</v>
      </c>
      <c r="D23" s="3"/>
      <c r="H23" s="24"/>
    </row>
    <row r="24" spans="1:11" ht="28.8" x14ac:dyDescent="0.3">
      <c r="A24" s="9">
        <v>17</v>
      </c>
      <c r="B24" s="21" t="s">
        <v>482</v>
      </c>
      <c r="C24" s="26" t="b">
        <v>0</v>
      </c>
      <c r="D24" s="3"/>
      <c r="H24" s="24"/>
    </row>
    <row r="25" spans="1:11" ht="18" x14ac:dyDescent="0.35">
      <c r="A25" s="9"/>
      <c r="B25" s="19" t="s">
        <v>460</v>
      </c>
      <c r="C25" s="19"/>
      <c r="D25" s="20"/>
      <c r="E25" s="20"/>
      <c r="F25" s="20"/>
      <c r="G25" s="20"/>
      <c r="H25" s="20"/>
      <c r="I25" s="20"/>
      <c r="J25" s="20"/>
      <c r="K25" s="20"/>
    </row>
    <row r="26" spans="1:11" ht="43.2" x14ac:dyDescent="0.3">
      <c r="A26" s="9">
        <v>18</v>
      </c>
      <c r="B26" s="21" t="s">
        <v>483</v>
      </c>
      <c r="C26" s="26" t="b">
        <v>0</v>
      </c>
      <c r="D26" s="3"/>
      <c r="H26" s="24"/>
    </row>
    <row r="27" spans="1:11" ht="28.8" x14ac:dyDescent="0.3">
      <c r="A27" s="9">
        <v>19</v>
      </c>
      <c r="B27" s="21" t="s">
        <v>484</v>
      </c>
      <c r="C27" s="26" t="b">
        <v>0</v>
      </c>
      <c r="D27" s="3"/>
      <c r="H27" s="24"/>
    </row>
    <row r="28" spans="1:11" ht="28.8" x14ac:dyDescent="0.3">
      <c r="A28" s="9">
        <v>20</v>
      </c>
      <c r="B28" s="21" t="s">
        <v>485</v>
      </c>
      <c r="C28" s="26" t="b">
        <v>0</v>
      </c>
      <c r="D28" s="3"/>
      <c r="H28" s="24"/>
    </row>
    <row r="29" spans="1:11" ht="18" x14ac:dyDescent="0.35">
      <c r="A29" s="9"/>
      <c r="B29" s="19" t="s">
        <v>486</v>
      </c>
      <c r="C29" s="19"/>
      <c r="D29" s="20"/>
      <c r="E29" s="20"/>
      <c r="F29" s="20"/>
      <c r="G29" s="20"/>
      <c r="H29" s="20"/>
      <c r="I29" s="20"/>
      <c r="J29" s="20"/>
      <c r="K29" s="20"/>
    </row>
    <row r="30" spans="1:11" ht="43.2" x14ac:dyDescent="0.3">
      <c r="A30" s="9">
        <v>21</v>
      </c>
      <c r="B30" s="21" t="s">
        <v>487</v>
      </c>
      <c r="C30" s="26" t="b">
        <v>0</v>
      </c>
      <c r="D30" s="3"/>
      <c r="H30" s="24"/>
    </row>
    <row r="31" spans="1:11" ht="43.2" x14ac:dyDescent="0.3">
      <c r="A31" s="9">
        <v>22</v>
      </c>
      <c r="B31" s="21" t="s">
        <v>488</v>
      </c>
      <c r="C31" s="26" t="b">
        <v>0</v>
      </c>
      <c r="D31" s="3"/>
      <c r="H31" s="24"/>
    </row>
    <row r="32" spans="1:11" ht="28.8" x14ac:dyDescent="0.3">
      <c r="A32" s="9">
        <v>23</v>
      </c>
      <c r="B32" s="21" t="s">
        <v>489</v>
      </c>
      <c r="C32" s="26" t="b">
        <v>0</v>
      </c>
      <c r="D32" s="3"/>
      <c r="H32" s="24"/>
    </row>
    <row r="33" spans="1:11" ht="18" x14ac:dyDescent="0.35">
      <c r="A33" s="9"/>
      <c r="B33" s="19" t="s">
        <v>461</v>
      </c>
      <c r="C33" s="19"/>
      <c r="D33" s="20"/>
      <c r="E33" s="20"/>
      <c r="F33" s="20"/>
      <c r="G33" s="20"/>
      <c r="H33" s="20"/>
      <c r="I33" s="20"/>
      <c r="J33" s="20"/>
      <c r="K33" s="20"/>
    </row>
    <row r="34" spans="1:11" ht="28.8" x14ac:dyDescent="0.3">
      <c r="A34" s="9">
        <v>24</v>
      </c>
      <c r="B34" s="21" t="s">
        <v>490</v>
      </c>
      <c r="C34" s="26" t="b">
        <v>0</v>
      </c>
      <c r="D34" s="3"/>
      <c r="H34" s="24"/>
    </row>
    <row r="35" spans="1:11" ht="28.8" x14ac:dyDescent="0.3">
      <c r="A35" s="9">
        <v>25</v>
      </c>
      <c r="B35" s="21" t="s">
        <v>491</v>
      </c>
      <c r="C35" s="26" t="b">
        <v>0</v>
      </c>
      <c r="D35" s="3"/>
      <c r="H35" s="24"/>
    </row>
    <row r="36" spans="1:11" ht="28.8" x14ac:dyDescent="0.3">
      <c r="A36" s="9">
        <v>26</v>
      </c>
      <c r="B36" s="21" t="s">
        <v>492</v>
      </c>
      <c r="C36" s="26" t="b">
        <v>0</v>
      </c>
      <c r="D36" s="3"/>
      <c r="H36" s="24"/>
    </row>
    <row r="37" spans="1:11" ht="28.8" x14ac:dyDescent="0.3">
      <c r="A37" s="9">
        <v>27</v>
      </c>
      <c r="B37" s="21" t="s">
        <v>493</v>
      </c>
      <c r="C37" s="26" t="b">
        <v>0</v>
      </c>
      <c r="D37" s="3"/>
      <c r="H37" s="24"/>
    </row>
    <row r="38" spans="1:11" ht="18" x14ac:dyDescent="0.35">
      <c r="A38" s="9"/>
      <c r="B38" s="19" t="s">
        <v>462</v>
      </c>
      <c r="C38" s="19"/>
      <c r="D38" s="20"/>
      <c r="E38" s="20"/>
      <c r="F38" s="20"/>
      <c r="G38" s="20"/>
      <c r="H38" s="20"/>
      <c r="I38" s="20"/>
      <c r="J38" s="20"/>
      <c r="K38" s="20"/>
    </row>
    <row r="39" spans="1:11" ht="43.2" x14ac:dyDescent="0.3">
      <c r="A39" s="9">
        <v>28</v>
      </c>
      <c r="B39" s="21" t="s">
        <v>494</v>
      </c>
      <c r="C39" s="26" t="b">
        <v>0</v>
      </c>
      <c r="D39" s="3"/>
      <c r="H39" s="24"/>
    </row>
    <row r="40" spans="1:11" ht="28.8" x14ac:dyDescent="0.3">
      <c r="A40" s="9">
        <v>29</v>
      </c>
      <c r="B40" s="21" t="s">
        <v>495</v>
      </c>
      <c r="C40" s="26" t="b">
        <v>0</v>
      </c>
      <c r="D40" s="3"/>
      <c r="H40" s="24"/>
    </row>
    <row r="41" spans="1:11" ht="28.8" x14ac:dyDescent="0.3">
      <c r="A41" s="9">
        <v>30</v>
      </c>
      <c r="B41" s="21" t="s">
        <v>496</v>
      </c>
      <c r="C41" s="26" t="b">
        <v>0</v>
      </c>
      <c r="D41" s="3"/>
      <c r="H41" s="24"/>
    </row>
    <row r="42" spans="1:11" ht="18" x14ac:dyDescent="0.35">
      <c r="A42" s="9"/>
      <c r="B42" s="19" t="s">
        <v>463</v>
      </c>
      <c r="C42" s="19"/>
      <c r="D42" s="20"/>
      <c r="E42" s="20"/>
      <c r="F42" s="20"/>
      <c r="G42" s="20"/>
      <c r="H42" s="20"/>
      <c r="I42" s="20"/>
      <c r="J42" s="20"/>
      <c r="K42" s="20"/>
    </row>
    <row r="43" spans="1:11" ht="43.2" x14ac:dyDescent="0.3">
      <c r="A43" s="9">
        <v>31</v>
      </c>
      <c r="B43" s="21" t="s">
        <v>497</v>
      </c>
      <c r="C43" s="26" t="b">
        <v>0</v>
      </c>
      <c r="D43" s="3"/>
      <c r="H43" s="24"/>
    </row>
    <row r="44" spans="1:11" ht="28.8" x14ac:dyDescent="0.3">
      <c r="A44" s="9">
        <v>32</v>
      </c>
      <c r="B44" s="21" t="s">
        <v>498</v>
      </c>
      <c r="C44" s="26" t="b">
        <v>0</v>
      </c>
      <c r="D44" s="3"/>
      <c r="H44" s="24"/>
    </row>
    <row r="45" spans="1:11" ht="28.8" x14ac:dyDescent="0.3">
      <c r="A45" s="9">
        <v>33</v>
      </c>
      <c r="B45" s="21" t="s">
        <v>499</v>
      </c>
      <c r="C45" s="26" t="b">
        <v>0</v>
      </c>
      <c r="D45" s="3"/>
      <c r="H45" s="24"/>
    </row>
    <row r="46" spans="1:11" ht="18" x14ac:dyDescent="0.35">
      <c r="A46" s="9"/>
      <c r="B46" s="19" t="s">
        <v>158</v>
      </c>
      <c r="C46" s="19"/>
      <c r="D46" s="20"/>
      <c r="E46" s="20"/>
      <c r="F46" s="20"/>
      <c r="G46" s="20"/>
      <c r="H46" s="20"/>
      <c r="I46" s="20"/>
      <c r="J46" s="20"/>
      <c r="K46" s="20"/>
    </row>
    <row r="47" spans="1:11" ht="28.8" x14ac:dyDescent="0.3">
      <c r="A47" s="9">
        <v>34</v>
      </c>
      <c r="B47" s="21" t="s">
        <v>500</v>
      </c>
      <c r="C47" s="26" t="b">
        <v>0</v>
      </c>
      <c r="D47" s="3"/>
      <c r="H47" s="24"/>
    </row>
    <row r="48" spans="1:11" ht="43.2" x14ac:dyDescent="0.3">
      <c r="A48" s="9">
        <v>35</v>
      </c>
      <c r="B48" s="21" t="s">
        <v>501</v>
      </c>
      <c r="C48" s="26" t="b">
        <v>0</v>
      </c>
      <c r="D48" s="3"/>
      <c r="H48" s="24"/>
    </row>
    <row r="49" spans="1:11" ht="28.8" x14ac:dyDescent="0.3">
      <c r="A49" s="9">
        <v>36</v>
      </c>
      <c r="B49" s="21" t="s">
        <v>502</v>
      </c>
      <c r="C49" s="26" t="b">
        <v>0</v>
      </c>
      <c r="D49" s="3"/>
      <c r="H49" s="24"/>
    </row>
    <row r="50" spans="1:11" ht="18" x14ac:dyDescent="0.35">
      <c r="A50" s="9"/>
      <c r="B50" s="19" t="s">
        <v>464</v>
      </c>
      <c r="C50" s="19"/>
      <c r="D50" s="20"/>
      <c r="E50" s="20"/>
      <c r="F50" s="20"/>
      <c r="G50" s="20"/>
      <c r="H50" s="20"/>
      <c r="I50" s="20"/>
      <c r="J50" s="20"/>
      <c r="K50" s="20"/>
    </row>
    <row r="51" spans="1:11" ht="43.2" x14ac:dyDescent="0.3">
      <c r="A51" s="9">
        <v>37</v>
      </c>
      <c r="B51" s="21" t="s">
        <v>503</v>
      </c>
      <c r="C51" s="26" t="b">
        <v>0</v>
      </c>
      <c r="D51" s="3"/>
      <c r="H51" s="24"/>
    </row>
    <row r="52" spans="1:11" ht="43.2" x14ac:dyDescent="0.3">
      <c r="A52" s="9">
        <v>38</v>
      </c>
      <c r="B52" s="21" t="s">
        <v>504</v>
      </c>
      <c r="C52" s="26" t="b">
        <v>0</v>
      </c>
      <c r="D52" s="3"/>
      <c r="H52" s="24"/>
    </row>
    <row r="53" spans="1:11" ht="43.2" x14ac:dyDescent="0.3">
      <c r="A53" s="9">
        <v>39</v>
      </c>
      <c r="B53" s="21" t="s">
        <v>505</v>
      </c>
      <c r="C53" s="26" t="b">
        <v>0</v>
      </c>
      <c r="D53" s="3"/>
      <c r="H53" s="24"/>
    </row>
    <row r="54" spans="1:11" ht="18" x14ac:dyDescent="0.35">
      <c r="A54" s="9"/>
      <c r="B54" s="19" t="s">
        <v>465</v>
      </c>
      <c r="C54" s="19"/>
      <c r="D54" s="20"/>
      <c r="E54" s="20"/>
      <c r="F54" s="20"/>
      <c r="G54" s="20"/>
      <c r="H54" s="20"/>
      <c r="I54" s="20"/>
      <c r="J54" s="20"/>
      <c r="K54" s="20"/>
    </row>
    <row r="55" spans="1:11" ht="57.6" x14ac:dyDescent="0.3">
      <c r="A55" s="9">
        <v>40</v>
      </c>
      <c r="B55" s="21" t="s">
        <v>506</v>
      </c>
      <c r="C55" s="26" t="b">
        <v>0</v>
      </c>
      <c r="D55" s="3"/>
      <c r="H55" s="24"/>
    </row>
  </sheetData>
  <conditionalFormatting sqref="D4:D55">
    <cfRule type="containsText" dxfId="521" priority="54" operator="containsText" text="NO">
      <formula>NOT(ISERROR(SEARCH("NO",D4)))</formula>
    </cfRule>
    <cfRule type="containsText" dxfId="520" priority="53" operator="containsText" text="SÍ">
      <formula>NOT(ISERROR(SEARCH("SÍ",D4)))</formula>
    </cfRule>
  </conditionalFormatting>
  <conditionalFormatting sqref="G4:G55">
    <cfRule type="containsText" dxfId="519" priority="51" operator="containsText" text="Muy alta">
      <formula>NOT(ISERROR(SEARCH("Muy alta",G4)))</formula>
    </cfRule>
    <cfRule type="containsText" dxfId="518" priority="50" operator="containsText" text="Media">
      <formula>NOT(ISERROR(SEARCH("Media",G4)))</formula>
    </cfRule>
    <cfRule type="containsText" dxfId="517" priority="49" operator="containsText" text="Baja">
      <formula>NOT(ISERROR(SEARCH("Baja",G4)))</formula>
    </cfRule>
    <cfRule type="containsText" dxfId="516" priority="52" operator="containsText" text="Alta">
      <formula>NOT(ISERROR(SEARCH("Alta",G4)))</formula>
    </cfRule>
  </conditionalFormatting>
  <conditionalFormatting sqref="H4 I4:J55">
    <cfRule type="containsText" dxfId="515" priority="45" operator="containsText" text="Abierto">
      <formula>NOT(ISERROR(SEARCH("Abierto",H4)))</formula>
    </cfRule>
    <cfRule type="containsText" dxfId="514" priority="43" operator="containsText" text="En desarrollo">
      <formula>NOT(ISERROR(SEARCH("En desarrollo",H4)))</formula>
    </cfRule>
    <cfRule type="containsText" dxfId="513" priority="44" operator="containsText" text="Cerrado">
      <formula>NOT(ISERROR(SEARCH("Cerrado",H4)))</formula>
    </cfRule>
  </conditionalFormatting>
  <conditionalFormatting sqref="H5:H8 H10:H13 H15:H19 H21:H24 H26:H28 H30:H32 H34:H37 H39:H41 H43:H45 H47:H49 H51:H53 H55 H3 E56 D57:D173 E174:E1048576">
    <cfRule type="cellIs" dxfId="512" priority="47" operator="greaterThan">
      <formula>TODAY()</formula>
    </cfRule>
  </conditionalFormatting>
  <conditionalFormatting sqref="H5:H8 H10:H13 H15:H19 H21:H24 H26:H28 H30:H32 H34:H37 H39:H41 H43:H45 H47:H49 H51:H53 H55">
    <cfRule type="cellIs" dxfId="511" priority="48" operator="equal">
      <formula>TODAY()</formula>
    </cfRule>
    <cfRule type="cellIs" dxfId="510" priority="46" operator="lessThan">
      <formula>TODAY()</formula>
    </cfRule>
  </conditionalFormatting>
  <conditionalFormatting sqref="H9">
    <cfRule type="containsText" dxfId="509" priority="19" operator="containsText" text="En desarrollo">
      <formula>NOT(ISERROR(SEARCH("En desarrollo",H9)))</formula>
    </cfRule>
    <cfRule type="containsText" dxfId="508" priority="20" operator="containsText" text="Cerrado">
      <formula>NOT(ISERROR(SEARCH("Cerrado",H9)))</formula>
    </cfRule>
    <cfRule type="containsText" dxfId="507" priority="21" operator="containsText" text="Abierto">
      <formula>NOT(ISERROR(SEARCH("Abierto",H9)))</formula>
    </cfRule>
  </conditionalFormatting>
  <conditionalFormatting sqref="H14">
    <cfRule type="containsText" dxfId="506" priority="36" operator="containsText" text="Abierto">
      <formula>NOT(ISERROR(SEARCH("Abierto",H14)))</formula>
    </cfRule>
    <cfRule type="containsText" dxfId="505" priority="35" operator="containsText" text="Cerrado">
      <formula>NOT(ISERROR(SEARCH("Cerrado",H14)))</formula>
    </cfRule>
    <cfRule type="containsText" dxfId="504" priority="34" operator="containsText" text="En desarrollo">
      <formula>NOT(ISERROR(SEARCH("En desarrollo",H14)))</formula>
    </cfRule>
  </conditionalFormatting>
  <conditionalFormatting sqref="H20">
    <cfRule type="containsText" dxfId="503" priority="39" operator="containsText" text="Abierto">
      <formula>NOT(ISERROR(SEARCH("Abierto",H20)))</formula>
    </cfRule>
    <cfRule type="containsText" dxfId="502" priority="38" operator="containsText" text="Cerrado">
      <formula>NOT(ISERROR(SEARCH("Cerrado",H20)))</formula>
    </cfRule>
    <cfRule type="containsText" dxfId="501" priority="37" operator="containsText" text="En desarrollo">
      <formula>NOT(ISERROR(SEARCH("En desarrollo",H20)))</formula>
    </cfRule>
  </conditionalFormatting>
  <conditionalFormatting sqref="H25">
    <cfRule type="containsText" dxfId="500" priority="30" operator="containsText" text="Abierto">
      <formula>NOT(ISERROR(SEARCH("Abierto",H25)))</formula>
    </cfRule>
    <cfRule type="containsText" dxfId="499" priority="29" operator="containsText" text="Cerrado">
      <formula>NOT(ISERROR(SEARCH("Cerrado",H25)))</formula>
    </cfRule>
    <cfRule type="containsText" dxfId="498" priority="28" operator="containsText" text="En desarrollo">
      <formula>NOT(ISERROR(SEARCH("En desarrollo",H25)))</formula>
    </cfRule>
  </conditionalFormatting>
  <conditionalFormatting sqref="H29">
    <cfRule type="containsText" dxfId="497" priority="25" operator="containsText" text="En desarrollo">
      <formula>NOT(ISERROR(SEARCH("En desarrollo",H29)))</formula>
    </cfRule>
    <cfRule type="containsText" dxfId="496" priority="26" operator="containsText" text="Cerrado">
      <formula>NOT(ISERROR(SEARCH("Cerrado",H29)))</formula>
    </cfRule>
    <cfRule type="containsText" dxfId="495" priority="27" operator="containsText" text="Abierto">
      <formula>NOT(ISERROR(SEARCH("Abierto",H29)))</formula>
    </cfRule>
  </conditionalFormatting>
  <conditionalFormatting sqref="H33">
    <cfRule type="containsText" dxfId="494" priority="18" operator="containsText" text="Abierto">
      <formula>NOT(ISERROR(SEARCH("Abierto",H33)))</formula>
    </cfRule>
    <cfRule type="containsText" dxfId="493" priority="17" operator="containsText" text="Cerrado">
      <formula>NOT(ISERROR(SEARCH("Cerrado",H33)))</formula>
    </cfRule>
    <cfRule type="containsText" dxfId="492" priority="16" operator="containsText" text="En desarrollo">
      <formula>NOT(ISERROR(SEARCH("En desarrollo",H33)))</formula>
    </cfRule>
  </conditionalFormatting>
  <conditionalFormatting sqref="H38">
    <cfRule type="containsText" dxfId="491" priority="14" operator="containsText" text="Cerrado">
      <formula>NOT(ISERROR(SEARCH("Cerrado",H38)))</formula>
    </cfRule>
    <cfRule type="containsText" dxfId="490" priority="13" operator="containsText" text="En desarrollo">
      <formula>NOT(ISERROR(SEARCH("En desarrollo",H38)))</formula>
    </cfRule>
    <cfRule type="containsText" dxfId="489" priority="15" operator="containsText" text="Abierto">
      <formula>NOT(ISERROR(SEARCH("Abierto",H38)))</formula>
    </cfRule>
  </conditionalFormatting>
  <conditionalFormatting sqref="H42">
    <cfRule type="containsText" dxfId="488" priority="12" operator="containsText" text="Abierto">
      <formula>NOT(ISERROR(SEARCH("Abierto",H42)))</formula>
    </cfRule>
    <cfRule type="containsText" dxfId="487" priority="10" operator="containsText" text="En desarrollo">
      <formula>NOT(ISERROR(SEARCH("En desarrollo",H42)))</formula>
    </cfRule>
    <cfRule type="containsText" dxfId="486" priority="11" operator="containsText" text="Cerrado">
      <formula>NOT(ISERROR(SEARCH("Cerrado",H42)))</formula>
    </cfRule>
  </conditionalFormatting>
  <conditionalFormatting sqref="H46">
    <cfRule type="containsText" dxfId="485" priority="9" operator="containsText" text="Abierto">
      <formula>NOT(ISERROR(SEARCH("Abierto",H46)))</formula>
    </cfRule>
    <cfRule type="containsText" dxfId="484" priority="8" operator="containsText" text="Cerrado">
      <formula>NOT(ISERROR(SEARCH("Cerrado",H46)))</formula>
    </cfRule>
    <cfRule type="containsText" dxfId="483" priority="7" operator="containsText" text="En desarrollo">
      <formula>NOT(ISERROR(SEARCH("En desarrollo",H46)))</formula>
    </cfRule>
  </conditionalFormatting>
  <conditionalFormatting sqref="H50">
    <cfRule type="containsText" dxfId="482" priority="5" operator="containsText" text="Cerrado">
      <formula>NOT(ISERROR(SEARCH("Cerrado",H50)))</formula>
    </cfRule>
    <cfRule type="containsText" dxfId="481" priority="4" operator="containsText" text="En desarrollo">
      <formula>NOT(ISERROR(SEARCH("En desarrollo",H50)))</formula>
    </cfRule>
    <cfRule type="containsText" dxfId="480" priority="6" operator="containsText" text="Abierto">
      <formula>NOT(ISERROR(SEARCH("Abierto",H50)))</formula>
    </cfRule>
  </conditionalFormatting>
  <conditionalFormatting sqref="H54">
    <cfRule type="containsText" dxfId="479" priority="1" operator="containsText" text="En desarrollo">
      <formula>NOT(ISERROR(SEARCH("En desarrollo",H54)))</formula>
    </cfRule>
    <cfRule type="containsText" dxfId="478" priority="3" operator="containsText" text="Abierto">
      <formula>NOT(ISERROR(SEARCH("Abierto",H54)))</formula>
    </cfRule>
    <cfRule type="containsText" dxfId="477" priority="2" operator="containsText" text="Cerrado">
      <formula>NOT(ISERROR(SEARCH("Cerrado",H54)))</formula>
    </cfRule>
  </conditionalFormatting>
  <dataValidations count="4">
    <dataValidation type="list" allowBlank="1" showInputMessage="1" showErrorMessage="1" sqref="G15:G19 G21:G24 G26:G28 G30:G32 G6:G8 G10:G13 G34:G37 G39:G41 G43:G45 G47:G49 G51:G53 G55" xr:uid="{26641D2C-52C4-4FEF-96AE-246C75C268C1}">
      <formula1>"Baja,Media,Alta,Muy alta"</formula1>
    </dataValidation>
    <dataValidation type="list" allowBlank="1" showInputMessage="1" showErrorMessage="1" sqref="G5" xr:uid="{C81EE541-613E-423F-8E52-B1C10ADD099E}">
      <formula1>"Baja,Media,Alta,Muy alta,"</formula1>
    </dataValidation>
    <dataValidation type="list" allowBlank="1" showInputMessage="1" showErrorMessage="1" sqref="I4:I55" xr:uid="{944180C5-97DC-446D-A967-9CDC70E02D4D}">
      <formula1>"-,Abierto,Cerrado, En desarrollo"</formula1>
    </dataValidation>
    <dataValidation type="list" allowBlank="1" showInputMessage="1" showErrorMessage="1" sqref="D4:D55" xr:uid="{F7217382-7BCD-457C-A59A-E4713A6AB494}">
      <formula1>"SÍ,NO, N/A"</formula1>
    </dataValidation>
  </dataValidations>
  <hyperlinks>
    <hyperlink ref="J1" location="ÍNDICE!A1" display="VOLVER AL IÍNDICE" xr:uid="{5DE13C61-8FC4-4CCC-AE49-34A936C6A778}"/>
  </hyperlinks>
  <pageMargins left="0.7" right="0.7" top="0.75" bottom="0.75" header="0.3" footer="0.3"/>
  <tableParts count="1">
    <tablePart r:id="rId1"/>
  </tableParts>
  <extLst>
    <ext xmlns:x14="http://schemas.microsoft.com/office/spreadsheetml/2009/9/main" uri="{CCE6A557-97BC-4b89-ADB6-D9C93CAAB3DF}">
      <x14:dataValidations xmlns:xm="http://schemas.microsoft.com/office/excel/2006/main" count="1">
        <x14:dataValidation type="list" allowBlank="1" showInputMessage="1" showErrorMessage="1" xr:uid="{5E8DE5DF-F8E4-4753-B429-53BD56552DC5}">
          <x14:formula1>
            <xm:f>Datos_básicos!$A$38:$A$50</xm:f>
          </x14:formula1>
          <xm:sqref>J4:J55</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1BF762-D58B-453F-8AF6-5C88594B91F7}">
  <sheetPr codeName="Hoja14"/>
  <dimension ref="A1:K59"/>
  <sheetViews>
    <sheetView zoomScale="85" zoomScaleNormal="85" workbookViewId="0"/>
  </sheetViews>
  <sheetFormatPr baseColWidth="10" defaultRowHeight="14.4" x14ac:dyDescent="0.3"/>
  <cols>
    <col min="1" max="1" width="4.77734375" style="1" customWidth="1"/>
    <col min="2" max="2" width="79.21875" style="1" customWidth="1"/>
    <col min="3" max="3" width="12.44140625" style="1" customWidth="1"/>
    <col min="4" max="4" width="11.44140625" style="1" customWidth="1"/>
    <col min="5" max="5" width="66" style="1" customWidth="1"/>
    <col min="6" max="6" width="54.6640625" style="1" customWidth="1"/>
    <col min="7" max="7" width="28.88671875" style="1" customWidth="1"/>
    <col min="8" max="8" width="29.21875" style="1" customWidth="1"/>
    <col min="9" max="9" width="20.88671875" style="1" customWidth="1"/>
    <col min="10" max="10" width="13.33203125" style="1" customWidth="1"/>
    <col min="11" max="16384" width="11.5546875" style="1"/>
  </cols>
  <sheetData>
    <row r="1" spans="1:11" ht="21" x14ac:dyDescent="0.4">
      <c r="A1" s="17" t="s">
        <v>507</v>
      </c>
      <c r="J1" s="65" t="s">
        <v>1169</v>
      </c>
    </row>
    <row r="2" spans="1:11" x14ac:dyDescent="0.3">
      <c r="A2" s="9" t="s">
        <v>508</v>
      </c>
    </row>
    <row r="3" spans="1:11" s="18" customFormat="1" ht="18" customHeight="1" x14ac:dyDescent="0.3">
      <c r="A3" s="16" t="s">
        <v>15</v>
      </c>
      <c r="B3" s="16" t="s">
        <v>14</v>
      </c>
      <c r="C3" s="16" t="s">
        <v>143</v>
      </c>
      <c r="D3" s="16" t="s">
        <v>16</v>
      </c>
      <c r="E3" s="16" t="s">
        <v>24</v>
      </c>
      <c r="F3" s="16" t="s">
        <v>209</v>
      </c>
      <c r="G3" s="16" t="s">
        <v>28</v>
      </c>
      <c r="H3" s="16" t="s">
        <v>29</v>
      </c>
      <c r="I3" s="16" t="s">
        <v>31</v>
      </c>
      <c r="J3" s="16" t="s">
        <v>141</v>
      </c>
      <c r="K3" s="16" t="s">
        <v>32</v>
      </c>
    </row>
    <row r="4" spans="1:11" ht="18" x14ac:dyDescent="0.35">
      <c r="A4" s="16"/>
      <c r="B4" s="19" t="s">
        <v>509</v>
      </c>
      <c r="C4" s="19"/>
      <c r="D4" s="20"/>
      <c r="E4" s="20"/>
      <c r="F4" s="20"/>
      <c r="G4" s="20"/>
      <c r="H4" s="20"/>
      <c r="I4" s="20"/>
      <c r="J4" s="20"/>
      <c r="K4" s="20"/>
    </row>
    <row r="5" spans="1:11" ht="43.2" x14ac:dyDescent="0.3">
      <c r="A5" s="9">
        <v>1</v>
      </c>
      <c r="B5" s="21" t="s">
        <v>517</v>
      </c>
      <c r="C5" s="22" t="b">
        <v>0</v>
      </c>
      <c r="D5" s="3"/>
      <c r="E5" s="23"/>
      <c r="F5" s="23"/>
      <c r="H5" s="24"/>
      <c r="K5" s="23" t="s">
        <v>152</v>
      </c>
    </row>
    <row r="6" spans="1:11" ht="43.2" x14ac:dyDescent="0.3">
      <c r="A6" s="9">
        <v>2</v>
      </c>
      <c r="B6" s="21" t="s">
        <v>518</v>
      </c>
      <c r="C6" s="22" t="b">
        <v>0</v>
      </c>
      <c r="D6" s="3"/>
      <c r="H6" s="24"/>
    </row>
    <row r="7" spans="1:11" ht="43.2" x14ac:dyDescent="0.3">
      <c r="A7" s="9">
        <v>3</v>
      </c>
      <c r="B7" s="21" t="s">
        <v>519</v>
      </c>
      <c r="C7" s="22" t="b">
        <v>0</v>
      </c>
      <c r="D7" s="3"/>
      <c r="H7" s="24"/>
    </row>
    <row r="8" spans="1:11" ht="28.8" x14ac:dyDescent="0.3">
      <c r="A8" s="9">
        <v>4</v>
      </c>
      <c r="B8" s="21" t="s">
        <v>520</v>
      </c>
      <c r="C8" s="22" t="b">
        <v>0</v>
      </c>
      <c r="D8" s="3"/>
      <c r="H8" s="24"/>
    </row>
    <row r="9" spans="1:11" ht="18" x14ac:dyDescent="0.35">
      <c r="A9" s="9"/>
      <c r="B9" s="19" t="s">
        <v>510</v>
      </c>
      <c r="C9" s="19"/>
      <c r="D9" s="20"/>
      <c r="E9" s="20"/>
      <c r="F9" s="20"/>
      <c r="G9" s="20"/>
      <c r="H9" s="20"/>
      <c r="I9" s="20"/>
      <c r="J9" s="20"/>
      <c r="K9" s="20"/>
    </row>
    <row r="10" spans="1:11" ht="43.2" x14ac:dyDescent="0.3">
      <c r="A10" s="9">
        <v>5</v>
      </c>
      <c r="B10" s="21" t="s">
        <v>521</v>
      </c>
      <c r="C10" s="22" t="b">
        <v>0</v>
      </c>
      <c r="D10" s="3"/>
      <c r="H10" s="24"/>
    </row>
    <row r="11" spans="1:11" ht="43.2" x14ac:dyDescent="0.3">
      <c r="A11" s="9">
        <v>6</v>
      </c>
      <c r="B11" s="21" t="s">
        <v>522</v>
      </c>
      <c r="C11" s="22" t="b">
        <v>0</v>
      </c>
      <c r="D11" s="3"/>
      <c r="H11" s="24"/>
    </row>
    <row r="12" spans="1:11" ht="18" x14ac:dyDescent="0.35">
      <c r="A12" s="9"/>
      <c r="B12" s="19" t="s">
        <v>379</v>
      </c>
      <c r="C12" s="19"/>
      <c r="D12" s="20"/>
      <c r="E12" s="20"/>
      <c r="F12" s="20"/>
      <c r="G12" s="20"/>
      <c r="H12" s="20"/>
      <c r="I12" s="20"/>
      <c r="J12" s="20"/>
      <c r="K12" s="20"/>
    </row>
    <row r="13" spans="1:11" ht="28.8" x14ac:dyDescent="0.3">
      <c r="A13" s="9">
        <v>7</v>
      </c>
      <c r="B13" s="21" t="s">
        <v>523</v>
      </c>
      <c r="C13" s="26" t="b">
        <v>0</v>
      </c>
      <c r="D13" s="3"/>
      <c r="H13" s="24"/>
    </row>
    <row r="14" spans="1:11" ht="43.2" x14ac:dyDescent="0.3">
      <c r="A14" s="9">
        <v>8</v>
      </c>
      <c r="B14" s="21" t="s">
        <v>524</v>
      </c>
      <c r="C14" s="26" t="b">
        <v>0</v>
      </c>
      <c r="D14" s="3"/>
      <c r="H14" s="24"/>
    </row>
    <row r="15" spans="1:11" ht="28.8" x14ac:dyDescent="0.3">
      <c r="A15" s="9">
        <v>9</v>
      </c>
      <c r="B15" s="21" t="s">
        <v>525</v>
      </c>
      <c r="C15" s="26" t="b">
        <v>0</v>
      </c>
      <c r="D15" s="3"/>
      <c r="H15" s="24"/>
    </row>
    <row r="16" spans="1:11" ht="28.8" x14ac:dyDescent="0.3">
      <c r="A16" s="9">
        <v>10</v>
      </c>
      <c r="B16" s="21" t="s">
        <v>526</v>
      </c>
      <c r="C16" s="26" t="b">
        <v>0</v>
      </c>
      <c r="D16" s="3"/>
      <c r="H16" s="24"/>
    </row>
    <row r="17" spans="1:11" ht="18" x14ac:dyDescent="0.35">
      <c r="A17" s="9"/>
      <c r="B17" s="19" t="s">
        <v>511</v>
      </c>
      <c r="C17" s="19"/>
      <c r="D17" s="20"/>
      <c r="E17" s="20"/>
      <c r="F17" s="20"/>
      <c r="G17" s="20"/>
      <c r="H17" s="20"/>
      <c r="I17" s="20"/>
      <c r="J17" s="20"/>
      <c r="K17" s="20"/>
    </row>
    <row r="18" spans="1:11" ht="43.2" x14ac:dyDescent="0.3">
      <c r="A18" s="9">
        <v>11</v>
      </c>
      <c r="B18" s="21" t="s">
        <v>527</v>
      </c>
      <c r="C18" s="26" t="b">
        <v>0</v>
      </c>
      <c r="D18" s="3"/>
      <c r="H18" s="24"/>
    </row>
    <row r="19" spans="1:11" ht="43.2" x14ac:dyDescent="0.3">
      <c r="A19" s="9">
        <v>12</v>
      </c>
      <c r="B19" s="21" t="s">
        <v>528</v>
      </c>
      <c r="C19" s="26" t="b">
        <v>0</v>
      </c>
      <c r="D19" s="3"/>
      <c r="H19" s="24"/>
    </row>
    <row r="20" spans="1:11" ht="28.8" x14ac:dyDescent="0.3">
      <c r="A20" s="9">
        <v>13</v>
      </c>
      <c r="B20" s="21" t="s">
        <v>529</v>
      </c>
      <c r="C20" s="26" t="b">
        <v>0</v>
      </c>
      <c r="D20" s="3"/>
      <c r="H20" s="24"/>
    </row>
    <row r="21" spans="1:11" ht="43.2" x14ac:dyDescent="0.3">
      <c r="A21" s="9">
        <v>14</v>
      </c>
      <c r="B21" s="21" t="s">
        <v>530</v>
      </c>
      <c r="C21" s="26" t="b">
        <v>0</v>
      </c>
      <c r="D21" s="3"/>
      <c r="H21" s="24"/>
    </row>
    <row r="22" spans="1:11" ht="18" x14ac:dyDescent="0.35">
      <c r="A22" s="9"/>
      <c r="B22" s="19" t="s">
        <v>512</v>
      </c>
      <c r="C22" s="19"/>
      <c r="D22" s="20"/>
      <c r="E22" s="20"/>
      <c r="F22" s="20"/>
      <c r="G22" s="20"/>
      <c r="H22" s="20"/>
      <c r="I22" s="20"/>
      <c r="J22" s="20"/>
      <c r="K22" s="20"/>
    </row>
    <row r="23" spans="1:11" ht="28.8" x14ac:dyDescent="0.3">
      <c r="A23" s="9">
        <v>15</v>
      </c>
      <c r="B23" s="21" t="s">
        <v>531</v>
      </c>
      <c r="C23" s="26" t="b">
        <v>0</v>
      </c>
      <c r="D23" s="3"/>
      <c r="H23" s="24"/>
    </row>
    <row r="24" spans="1:11" ht="43.2" x14ac:dyDescent="0.3">
      <c r="A24" s="9">
        <v>16</v>
      </c>
      <c r="B24" s="21" t="s">
        <v>532</v>
      </c>
      <c r="C24" s="26" t="b">
        <v>0</v>
      </c>
      <c r="D24" s="3"/>
      <c r="H24" s="24"/>
    </row>
    <row r="25" spans="1:11" ht="43.2" x14ac:dyDescent="0.3">
      <c r="A25" s="9">
        <v>17</v>
      </c>
      <c r="B25" s="21" t="s">
        <v>533</v>
      </c>
      <c r="C25" s="26" t="b">
        <v>0</v>
      </c>
      <c r="D25" s="3"/>
      <c r="H25" s="24"/>
    </row>
    <row r="26" spans="1:11" ht="57.6" x14ac:dyDescent="0.3">
      <c r="A26" s="9">
        <v>18</v>
      </c>
      <c r="B26" s="21" t="s">
        <v>534</v>
      </c>
      <c r="C26" s="26" t="b">
        <v>0</v>
      </c>
      <c r="D26" s="3"/>
      <c r="H26" s="24"/>
    </row>
    <row r="27" spans="1:11" ht="43.2" x14ac:dyDescent="0.3">
      <c r="A27" s="9">
        <v>19</v>
      </c>
      <c r="B27" s="21" t="s">
        <v>535</v>
      </c>
      <c r="C27" s="26" t="b">
        <v>0</v>
      </c>
      <c r="D27" s="3"/>
      <c r="H27" s="24"/>
    </row>
    <row r="28" spans="1:11" ht="43.2" x14ac:dyDescent="0.3">
      <c r="A28" s="9">
        <v>20</v>
      </c>
      <c r="B28" s="21" t="s">
        <v>536</v>
      </c>
      <c r="C28" s="26" t="b">
        <v>0</v>
      </c>
      <c r="D28" s="3"/>
      <c r="H28" s="24"/>
    </row>
    <row r="29" spans="1:11" ht="57.6" x14ac:dyDescent="0.3">
      <c r="A29" s="9">
        <v>21</v>
      </c>
      <c r="B29" s="21" t="s">
        <v>537</v>
      </c>
      <c r="C29" s="26" t="b">
        <v>0</v>
      </c>
      <c r="D29" s="3"/>
      <c r="H29" s="24"/>
    </row>
    <row r="30" spans="1:11" ht="43.2" x14ac:dyDescent="0.3">
      <c r="A30" s="9">
        <v>22</v>
      </c>
      <c r="B30" s="21" t="s">
        <v>538</v>
      </c>
      <c r="C30" s="26" t="b">
        <v>0</v>
      </c>
      <c r="D30" s="3"/>
      <c r="H30" s="24"/>
    </row>
    <row r="31" spans="1:11" ht="57.6" x14ac:dyDescent="0.3">
      <c r="A31" s="9">
        <v>23</v>
      </c>
      <c r="B31" s="21" t="s">
        <v>539</v>
      </c>
      <c r="C31" s="26" t="b">
        <v>0</v>
      </c>
      <c r="D31" s="3"/>
      <c r="H31" s="24"/>
    </row>
    <row r="32" spans="1:11" ht="43.2" x14ac:dyDescent="0.3">
      <c r="A32" s="9">
        <v>24</v>
      </c>
      <c r="B32" s="21" t="s">
        <v>540</v>
      </c>
      <c r="C32" s="26" t="b">
        <v>0</v>
      </c>
      <c r="D32" s="3"/>
      <c r="H32" s="24"/>
    </row>
    <row r="33" spans="1:11" ht="43.2" x14ac:dyDescent="0.3">
      <c r="A33" s="9">
        <v>25</v>
      </c>
      <c r="B33" s="21" t="s">
        <v>541</v>
      </c>
      <c r="C33" s="26" t="b">
        <v>0</v>
      </c>
      <c r="D33" s="3"/>
      <c r="H33" s="24"/>
    </row>
    <row r="34" spans="1:11" ht="57.6" x14ac:dyDescent="0.3">
      <c r="A34" s="9">
        <v>26</v>
      </c>
      <c r="B34" s="21" t="s">
        <v>542</v>
      </c>
      <c r="C34" s="26" t="b">
        <v>0</v>
      </c>
      <c r="D34" s="3"/>
      <c r="H34" s="24"/>
    </row>
    <row r="35" spans="1:11" ht="18" x14ac:dyDescent="0.35">
      <c r="A35" s="9"/>
      <c r="B35" s="19" t="s">
        <v>513</v>
      </c>
      <c r="C35" s="19"/>
      <c r="D35" s="20"/>
      <c r="E35" s="20"/>
      <c r="F35" s="20"/>
      <c r="G35" s="20"/>
      <c r="H35" s="20"/>
      <c r="I35" s="20"/>
      <c r="J35" s="20"/>
      <c r="K35" s="20"/>
    </row>
    <row r="36" spans="1:11" ht="43.2" x14ac:dyDescent="0.3">
      <c r="A36" s="9">
        <v>27</v>
      </c>
      <c r="B36" s="21" t="s">
        <v>543</v>
      </c>
      <c r="C36" s="26" t="b">
        <v>0</v>
      </c>
      <c r="D36" s="3"/>
      <c r="H36" s="24"/>
    </row>
    <row r="37" spans="1:11" ht="43.2" x14ac:dyDescent="0.3">
      <c r="A37" s="9">
        <v>28</v>
      </c>
      <c r="B37" s="21" t="s">
        <v>544</v>
      </c>
      <c r="C37" s="26" t="b">
        <v>0</v>
      </c>
      <c r="D37" s="3"/>
      <c r="H37" s="24"/>
    </row>
    <row r="38" spans="1:11" ht="43.2" x14ac:dyDescent="0.3">
      <c r="A38" s="9">
        <v>29</v>
      </c>
      <c r="B38" s="21" t="s">
        <v>545</v>
      </c>
      <c r="C38" s="26" t="b">
        <v>0</v>
      </c>
      <c r="D38" s="3"/>
      <c r="H38" s="24"/>
    </row>
    <row r="39" spans="1:11" ht="43.2" x14ac:dyDescent="0.3">
      <c r="A39" s="9">
        <v>30</v>
      </c>
      <c r="B39" s="21" t="s">
        <v>546</v>
      </c>
      <c r="C39" s="26" t="b">
        <v>0</v>
      </c>
      <c r="D39" s="3"/>
      <c r="H39" s="24"/>
    </row>
    <row r="40" spans="1:11" ht="28.8" x14ac:dyDescent="0.3">
      <c r="A40" s="9">
        <v>31</v>
      </c>
      <c r="B40" s="21" t="s">
        <v>547</v>
      </c>
      <c r="C40" s="26" t="b">
        <v>0</v>
      </c>
      <c r="D40" s="3"/>
      <c r="H40" s="24"/>
    </row>
    <row r="41" spans="1:11" ht="43.2" x14ac:dyDescent="0.3">
      <c r="A41" s="9">
        <v>32</v>
      </c>
      <c r="B41" s="21" t="s">
        <v>548</v>
      </c>
      <c r="C41" s="26" t="b">
        <v>0</v>
      </c>
      <c r="D41" s="3"/>
      <c r="H41" s="24"/>
    </row>
    <row r="42" spans="1:11" ht="57.6" x14ac:dyDescent="0.3">
      <c r="A42" s="9">
        <v>33</v>
      </c>
      <c r="B42" s="21" t="s">
        <v>549</v>
      </c>
      <c r="C42" s="26" t="b">
        <v>0</v>
      </c>
      <c r="D42" s="3"/>
      <c r="H42" s="24"/>
    </row>
    <row r="43" spans="1:11" ht="43.2" x14ac:dyDescent="0.3">
      <c r="A43" s="9">
        <v>34</v>
      </c>
      <c r="B43" s="21" t="s">
        <v>550</v>
      </c>
      <c r="C43" s="26" t="b">
        <v>0</v>
      </c>
      <c r="D43" s="3"/>
      <c r="H43" s="24"/>
    </row>
    <row r="44" spans="1:11" ht="43.2" x14ac:dyDescent="0.3">
      <c r="A44" s="9">
        <v>35</v>
      </c>
      <c r="B44" s="21" t="s">
        <v>551</v>
      </c>
      <c r="C44" s="26" t="b">
        <v>0</v>
      </c>
      <c r="D44" s="3"/>
      <c r="H44" s="24"/>
    </row>
    <row r="45" spans="1:11" ht="18" x14ac:dyDescent="0.35">
      <c r="A45" s="9"/>
      <c r="B45" s="19" t="s">
        <v>514</v>
      </c>
      <c r="C45" s="19"/>
      <c r="D45" s="20"/>
      <c r="E45" s="20"/>
      <c r="F45" s="20"/>
      <c r="G45" s="20"/>
      <c r="H45" s="20"/>
      <c r="I45" s="20"/>
      <c r="J45" s="20"/>
      <c r="K45" s="20"/>
    </row>
    <row r="46" spans="1:11" ht="43.2" x14ac:dyDescent="0.3">
      <c r="A46" s="9">
        <v>36</v>
      </c>
      <c r="B46" s="21" t="s">
        <v>552</v>
      </c>
      <c r="C46" s="26" t="b">
        <v>0</v>
      </c>
      <c r="D46" s="3"/>
      <c r="H46" s="24"/>
    </row>
    <row r="47" spans="1:11" ht="43.2" x14ac:dyDescent="0.3">
      <c r="A47" s="9">
        <v>37</v>
      </c>
      <c r="B47" s="21" t="s">
        <v>553</v>
      </c>
      <c r="C47" s="26" t="b">
        <v>0</v>
      </c>
      <c r="D47" s="3"/>
      <c r="H47" s="24"/>
    </row>
    <row r="48" spans="1:11" ht="18" x14ac:dyDescent="0.35">
      <c r="A48" s="9"/>
      <c r="B48" s="19" t="s">
        <v>158</v>
      </c>
      <c r="C48" s="19"/>
      <c r="D48" s="20"/>
      <c r="E48" s="20"/>
      <c r="F48" s="20"/>
      <c r="G48" s="20"/>
      <c r="H48" s="20"/>
      <c r="I48" s="20"/>
      <c r="J48" s="20"/>
      <c r="K48" s="20"/>
    </row>
    <row r="49" spans="1:11" ht="43.2" x14ac:dyDescent="0.3">
      <c r="A49" s="9">
        <v>38</v>
      </c>
      <c r="B49" s="21" t="s">
        <v>554</v>
      </c>
      <c r="C49" s="26" t="b">
        <v>0</v>
      </c>
      <c r="D49" s="3"/>
      <c r="H49" s="24"/>
    </row>
    <row r="50" spans="1:11" ht="28.8" x14ac:dyDescent="0.3">
      <c r="A50" s="9">
        <v>39</v>
      </c>
      <c r="B50" s="21" t="s">
        <v>555</v>
      </c>
      <c r="C50" s="26" t="b">
        <v>0</v>
      </c>
      <c r="D50" s="3"/>
      <c r="H50" s="24"/>
    </row>
    <row r="51" spans="1:11" ht="28.8" x14ac:dyDescent="0.3">
      <c r="A51" s="9">
        <v>40</v>
      </c>
      <c r="B51" s="21" t="s">
        <v>556</v>
      </c>
      <c r="C51" s="26" t="b">
        <v>0</v>
      </c>
      <c r="D51" s="3"/>
      <c r="H51" s="24"/>
    </row>
    <row r="52" spans="1:11" ht="18" x14ac:dyDescent="0.35">
      <c r="A52" s="9"/>
      <c r="B52" s="19" t="s">
        <v>515</v>
      </c>
      <c r="C52" s="19"/>
      <c r="D52" s="20"/>
      <c r="E52" s="20"/>
      <c r="F52" s="20"/>
      <c r="G52" s="20"/>
      <c r="H52" s="20"/>
      <c r="I52" s="20"/>
      <c r="J52" s="20"/>
      <c r="K52" s="20"/>
    </row>
    <row r="53" spans="1:11" ht="28.8" x14ac:dyDescent="0.3">
      <c r="A53" s="9">
        <v>41</v>
      </c>
      <c r="B53" s="21" t="s">
        <v>557</v>
      </c>
      <c r="C53" s="26" t="b">
        <v>0</v>
      </c>
      <c r="D53" s="3"/>
      <c r="H53" s="24"/>
    </row>
    <row r="54" spans="1:11" ht="43.2" x14ac:dyDescent="0.3">
      <c r="A54" s="9">
        <v>42</v>
      </c>
      <c r="B54" s="21" t="s">
        <v>558</v>
      </c>
      <c r="C54" s="26" t="b">
        <v>0</v>
      </c>
      <c r="D54" s="3"/>
      <c r="H54" s="24"/>
    </row>
    <row r="55" spans="1:11" ht="43.2" x14ac:dyDescent="0.3">
      <c r="A55" s="9">
        <v>43</v>
      </c>
      <c r="B55" s="21" t="s">
        <v>559</v>
      </c>
      <c r="C55" s="26" t="b">
        <v>0</v>
      </c>
      <c r="D55" s="3"/>
      <c r="H55" s="24"/>
    </row>
    <row r="56" spans="1:11" ht="18" x14ac:dyDescent="0.35">
      <c r="A56" s="9"/>
      <c r="B56" s="19" t="s">
        <v>516</v>
      </c>
      <c r="C56" s="19"/>
      <c r="D56" s="20"/>
      <c r="E56" s="20"/>
      <c r="F56" s="20"/>
      <c r="G56" s="20"/>
      <c r="H56" s="20"/>
      <c r="I56" s="20"/>
      <c r="J56" s="20"/>
      <c r="K56" s="20"/>
    </row>
    <row r="57" spans="1:11" ht="43.2" x14ac:dyDescent="0.3">
      <c r="A57" s="9">
        <v>44</v>
      </c>
      <c r="B57" s="21" t="s">
        <v>560</v>
      </c>
      <c r="C57" s="26" t="b">
        <v>0</v>
      </c>
      <c r="D57" s="3"/>
      <c r="H57" s="24"/>
    </row>
    <row r="58" spans="1:11" ht="28.8" x14ac:dyDescent="0.3">
      <c r="A58" s="9">
        <v>45</v>
      </c>
      <c r="B58" s="21" t="s">
        <v>561</v>
      </c>
      <c r="C58" s="26" t="b">
        <v>0</v>
      </c>
      <c r="D58" s="3"/>
      <c r="H58" s="24"/>
    </row>
    <row r="59" spans="1:11" ht="43.2" x14ac:dyDescent="0.3">
      <c r="A59" s="9">
        <v>46</v>
      </c>
      <c r="B59" s="21" t="s">
        <v>562</v>
      </c>
      <c r="C59" s="26" t="b">
        <v>0</v>
      </c>
      <c r="D59" s="3"/>
      <c r="H59" s="24"/>
    </row>
  </sheetData>
  <conditionalFormatting sqref="D4:D59">
    <cfRule type="containsText" dxfId="476" priority="54" operator="containsText" text="NO">
      <formula>NOT(ISERROR(SEARCH("NO",D4)))</formula>
    </cfRule>
    <cfRule type="containsText" dxfId="475" priority="53" operator="containsText" text="SÍ">
      <formula>NOT(ISERROR(SEARCH("SÍ",D4)))</formula>
    </cfRule>
  </conditionalFormatting>
  <conditionalFormatting sqref="G4:G59">
    <cfRule type="containsText" dxfId="474" priority="50" operator="containsText" text="Media">
      <formula>NOT(ISERROR(SEARCH("Media",G4)))</formula>
    </cfRule>
    <cfRule type="containsText" dxfId="473" priority="49" operator="containsText" text="Baja">
      <formula>NOT(ISERROR(SEARCH("Baja",G4)))</formula>
    </cfRule>
    <cfRule type="containsText" dxfId="472" priority="51" operator="containsText" text="Muy alta">
      <formula>NOT(ISERROR(SEARCH("Muy alta",G4)))</formula>
    </cfRule>
    <cfRule type="containsText" dxfId="471" priority="52" operator="containsText" text="Alta">
      <formula>NOT(ISERROR(SEARCH("Alta",G4)))</formula>
    </cfRule>
  </conditionalFormatting>
  <conditionalFormatting sqref="H4 I4:J59">
    <cfRule type="containsText" dxfId="470" priority="45" operator="containsText" text="Abierto">
      <formula>NOT(ISERROR(SEARCH("Abierto",H4)))</formula>
    </cfRule>
    <cfRule type="containsText" dxfId="469" priority="44" operator="containsText" text="Cerrado">
      <formula>NOT(ISERROR(SEARCH("Cerrado",H4)))</formula>
    </cfRule>
    <cfRule type="containsText" dxfId="468" priority="43" operator="containsText" text="En desarrollo">
      <formula>NOT(ISERROR(SEARCH("En desarrollo",H4)))</formula>
    </cfRule>
  </conditionalFormatting>
  <conditionalFormatting sqref="H5:H8 H10:H11 H13:H16 H18:H21 H23:H34 H36:H44 H46:H47 H49:H51 H53:H55 H57:H59 H3 E60 D61:D177 E178:E1048576">
    <cfRule type="cellIs" dxfId="467" priority="47" operator="greaterThan">
      <formula>TODAY()</formula>
    </cfRule>
  </conditionalFormatting>
  <conditionalFormatting sqref="H5:H8 H10:H11 H13:H16 H18:H21 H23:H34 H36:H44 H46:H47 H49:H51 H53:H55 H57:H59">
    <cfRule type="cellIs" dxfId="466" priority="48" operator="equal">
      <formula>TODAY()</formula>
    </cfRule>
    <cfRule type="cellIs" dxfId="465" priority="46" operator="lessThan">
      <formula>TODAY()</formula>
    </cfRule>
  </conditionalFormatting>
  <conditionalFormatting sqref="H9">
    <cfRule type="containsText" dxfId="464" priority="28" operator="containsText" text="En desarrollo">
      <formula>NOT(ISERROR(SEARCH("En desarrollo",H9)))</formula>
    </cfRule>
    <cfRule type="containsText" dxfId="463" priority="29" operator="containsText" text="Cerrado">
      <formula>NOT(ISERROR(SEARCH("Cerrado",H9)))</formula>
    </cfRule>
    <cfRule type="containsText" dxfId="462" priority="30" operator="containsText" text="Abierto">
      <formula>NOT(ISERROR(SEARCH("Abierto",H9)))</formula>
    </cfRule>
  </conditionalFormatting>
  <conditionalFormatting sqref="H12">
    <cfRule type="containsText" dxfId="461" priority="39" operator="containsText" text="Abierto">
      <formula>NOT(ISERROR(SEARCH("Abierto",H12)))</formula>
    </cfRule>
    <cfRule type="containsText" dxfId="460" priority="38" operator="containsText" text="Cerrado">
      <formula>NOT(ISERROR(SEARCH("Cerrado",H12)))</formula>
    </cfRule>
    <cfRule type="containsText" dxfId="459" priority="37" operator="containsText" text="En desarrollo">
      <formula>NOT(ISERROR(SEARCH("En desarrollo",H12)))</formula>
    </cfRule>
  </conditionalFormatting>
  <conditionalFormatting sqref="H17">
    <cfRule type="containsText" dxfId="458" priority="42" operator="containsText" text="Abierto">
      <formula>NOT(ISERROR(SEARCH("Abierto",H17)))</formula>
    </cfRule>
    <cfRule type="containsText" dxfId="457" priority="41" operator="containsText" text="Cerrado">
      <formula>NOT(ISERROR(SEARCH("Cerrado",H17)))</formula>
    </cfRule>
    <cfRule type="containsText" dxfId="456" priority="40" operator="containsText" text="En desarrollo">
      <formula>NOT(ISERROR(SEARCH("En desarrollo",H17)))</formula>
    </cfRule>
  </conditionalFormatting>
  <conditionalFormatting sqref="H22">
    <cfRule type="containsText" dxfId="455" priority="34" operator="containsText" text="En desarrollo">
      <formula>NOT(ISERROR(SEARCH("En desarrollo",H22)))</formula>
    </cfRule>
    <cfRule type="containsText" dxfId="454" priority="35" operator="containsText" text="Cerrado">
      <formula>NOT(ISERROR(SEARCH("Cerrado",H22)))</formula>
    </cfRule>
    <cfRule type="containsText" dxfId="453" priority="36" operator="containsText" text="Abierto">
      <formula>NOT(ISERROR(SEARCH("Abierto",H22)))</formula>
    </cfRule>
  </conditionalFormatting>
  <conditionalFormatting sqref="H35">
    <cfRule type="containsText" dxfId="452" priority="21" operator="containsText" text="Abierto">
      <formula>NOT(ISERROR(SEARCH("Abierto",H35)))</formula>
    </cfRule>
    <cfRule type="containsText" dxfId="451" priority="20" operator="containsText" text="Cerrado">
      <formula>NOT(ISERROR(SEARCH("Cerrado",H35)))</formula>
    </cfRule>
    <cfRule type="containsText" dxfId="450" priority="19" operator="containsText" text="En desarrollo">
      <formula>NOT(ISERROR(SEARCH("En desarrollo",H35)))</formula>
    </cfRule>
  </conditionalFormatting>
  <conditionalFormatting sqref="H45">
    <cfRule type="containsText" dxfId="449" priority="12" operator="containsText" text="Abierto">
      <formula>NOT(ISERROR(SEARCH("Abierto",H45)))</formula>
    </cfRule>
    <cfRule type="containsText" dxfId="448" priority="11" operator="containsText" text="Cerrado">
      <formula>NOT(ISERROR(SEARCH("Cerrado",H45)))</formula>
    </cfRule>
    <cfRule type="containsText" dxfId="447" priority="10" operator="containsText" text="En desarrollo">
      <formula>NOT(ISERROR(SEARCH("En desarrollo",H45)))</formula>
    </cfRule>
  </conditionalFormatting>
  <conditionalFormatting sqref="H48">
    <cfRule type="containsText" dxfId="446" priority="9" operator="containsText" text="Abierto">
      <formula>NOT(ISERROR(SEARCH("Abierto",H48)))</formula>
    </cfRule>
    <cfRule type="containsText" dxfId="445" priority="8" operator="containsText" text="Cerrado">
      <formula>NOT(ISERROR(SEARCH("Cerrado",H48)))</formula>
    </cfRule>
    <cfRule type="containsText" dxfId="444" priority="7" operator="containsText" text="En desarrollo">
      <formula>NOT(ISERROR(SEARCH("En desarrollo",H48)))</formula>
    </cfRule>
  </conditionalFormatting>
  <conditionalFormatting sqref="H52">
    <cfRule type="containsText" dxfId="443" priority="6" operator="containsText" text="Abierto">
      <formula>NOT(ISERROR(SEARCH("Abierto",H52)))</formula>
    </cfRule>
    <cfRule type="containsText" dxfId="442" priority="5" operator="containsText" text="Cerrado">
      <formula>NOT(ISERROR(SEARCH("Cerrado",H52)))</formula>
    </cfRule>
    <cfRule type="containsText" dxfId="441" priority="4" operator="containsText" text="En desarrollo">
      <formula>NOT(ISERROR(SEARCH("En desarrollo",H52)))</formula>
    </cfRule>
  </conditionalFormatting>
  <conditionalFormatting sqref="H56">
    <cfRule type="containsText" dxfId="440" priority="3" operator="containsText" text="Abierto">
      <formula>NOT(ISERROR(SEARCH("Abierto",H56)))</formula>
    </cfRule>
    <cfRule type="containsText" dxfId="439" priority="2" operator="containsText" text="Cerrado">
      <formula>NOT(ISERROR(SEARCH("Cerrado",H56)))</formula>
    </cfRule>
    <cfRule type="containsText" dxfId="438" priority="1" operator="containsText" text="En desarrollo">
      <formula>NOT(ISERROR(SEARCH("En desarrollo",H56)))</formula>
    </cfRule>
  </conditionalFormatting>
  <dataValidations count="4">
    <dataValidation type="list" allowBlank="1" showInputMessage="1" showErrorMessage="1" sqref="G5" xr:uid="{BBD62D81-9433-4889-8536-386240657F15}">
      <formula1>"Baja,Media,Alta,Muy alta,"</formula1>
    </dataValidation>
    <dataValidation type="list" allowBlank="1" showInputMessage="1" showErrorMessage="1" sqref="G13:G16 G6:G8 G10:G11 G23:G34 G36:G44 G18:G21 G46:G47 G49:G51 G53:G55 G57:G59" xr:uid="{9E755DEE-1CD4-4663-B712-507E49D26CA1}">
      <formula1>"Baja,Media,Alta,Muy alta"</formula1>
    </dataValidation>
    <dataValidation type="list" allowBlank="1" showInputMessage="1" showErrorMessage="1" sqref="D4:D59" xr:uid="{47C01211-0250-40C5-8F0C-06F2119A1C9D}">
      <formula1>"SÍ,NO, N/A"</formula1>
    </dataValidation>
    <dataValidation type="list" allowBlank="1" showInputMessage="1" showErrorMessage="1" sqref="I4:I59" xr:uid="{12062F4B-6763-4ECF-9DE6-2B4BC9C104CA}">
      <formula1>"-,Abierto,Cerrado, En desarrollo"</formula1>
    </dataValidation>
  </dataValidations>
  <hyperlinks>
    <hyperlink ref="J1" location="ÍNDICE!A1" display="VOLVER AL IÍNDICE" xr:uid="{D9E181B9-062C-447F-82DF-DF42C6CCD9EC}"/>
  </hyperlinks>
  <pageMargins left="0.7" right="0.7" top="0.75" bottom="0.75" header="0.3" footer="0.3"/>
  <tableParts count="1">
    <tablePart r:id="rId1"/>
  </tableParts>
  <extLst>
    <ext xmlns:x14="http://schemas.microsoft.com/office/spreadsheetml/2009/9/main" uri="{CCE6A557-97BC-4b89-ADB6-D9C93CAAB3DF}">
      <x14:dataValidations xmlns:xm="http://schemas.microsoft.com/office/excel/2006/main" count="1">
        <x14:dataValidation type="list" allowBlank="1" showInputMessage="1" showErrorMessage="1" xr:uid="{3433E99C-ABCC-42DC-8317-DD85A1A8435F}">
          <x14:formula1>
            <xm:f>Datos_básicos!$A$38:$A$50</xm:f>
          </x14:formula1>
          <xm:sqref>J4:J59</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C45299-70F4-4656-AD0B-9D9EAE240867}">
  <sheetPr codeName="Hoja15"/>
  <dimension ref="A1:K36"/>
  <sheetViews>
    <sheetView zoomScale="85" zoomScaleNormal="85" workbookViewId="0"/>
  </sheetViews>
  <sheetFormatPr baseColWidth="10" defaultRowHeight="14.4" x14ac:dyDescent="0.3"/>
  <cols>
    <col min="1" max="1" width="4.77734375" style="1" customWidth="1"/>
    <col min="2" max="2" width="79.21875" style="1" customWidth="1"/>
    <col min="3" max="3" width="12.44140625" style="1" customWidth="1"/>
    <col min="4" max="4" width="11.44140625" style="1" customWidth="1"/>
    <col min="5" max="5" width="66" style="1" customWidth="1"/>
    <col min="6" max="6" width="54.6640625" style="1" customWidth="1"/>
    <col min="7" max="7" width="28.88671875" style="1" customWidth="1"/>
    <col min="8" max="8" width="29.21875" style="1" customWidth="1"/>
    <col min="9" max="9" width="20.88671875" style="1" customWidth="1"/>
    <col min="10" max="10" width="13.33203125" style="1" customWidth="1"/>
    <col min="11" max="16384" width="11.5546875" style="1"/>
  </cols>
  <sheetData>
    <row r="1" spans="1:11" ht="21" x14ac:dyDescent="0.4">
      <c r="A1" s="17" t="s">
        <v>563</v>
      </c>
      <c r="J1" s="65" t="s">
        <v>1169</v>
      </c>
    </row>
    <row r="2" spans="1:11" x14ac:dyDescent="0.3">
      <c r="A2" s="1" t="s">
        <v>592</v>
      </c>
    </row>
    <row r="3" spans="1:11" x14ac:dyDescent="0.3">
      <c r="A3" s="74" t="s">
        <v>593</v>
      </c>
      <c r="B3" s="74"/>
      <c r="C3" s="73"/>
      <c r="D3" s="73"/>
      <c r="E3" s="73"/>
    </row>
    <row r="4" spans="1:11" x14ac:dyDescent="0.3">
      <c r="A4" s="74" t="s">
        <v>220</v>
      </c>
      <c r="B4" s="74"/>
      <c r="C4" s="73"/>
      <c r="D4" s="73"/>
      <c r="E4" s="73"/>
    </row>
    <row r="5" spans="1:11" x14ac:dyDescent="0.3">
      <c r="A5" s="74" t="s">
        <v>218</v>
      </c>
      <c r="B5" s="74"/>
      <c r="C5" s="73"/>
      <c r="D5" s="73"/>
      <c r="E5" s="73"/>
    </row>
    <row r="6" spans="1:11" x14ac:dyDescent="0.3">
      <c r="A6" s="9" t="s">
        <v>564</v>
      </c>
    </row>
    <row r="7" spans="1:11" s="18" customFormat="1" ht="18" customHeight="1" x14ac:dyDescent="0.3">
      <c r="A7" s="16" t="s">
        <v>15</v>
      </c>
      <c r="B7" s="16" t="s">
        <v>14</v>
      </c>
      <c r="C7" s="16" t="s">
        <v>143</v>
      </c>
      <c r="D7" s="16" t="s">
        <v>16</v>
      </c>
      <c r="E7" s="16" t="s">
        <v>24</v>
      </c>
      <c r="F7" s="16" t="s">
        <v>209</v>
      </c>
      <c r="G7" s="16" t="s">
        <v>28</v>
      </c>
      <c r="H7" s="16" t="s">
        <v>29</v>
      </c>
      <c r="I7" s="16" t="s">
        <v>31</v>
      </c>
      <c r="J7" s="16" t="s">
        <v>141</v>
      </c>
      <c r="K7" s="16" t="s">
        <v>32</v>
      </c>
    </row>
    <row r="8" spans="1:11" ht="18" x14ac:dyDescent="0.35">
      <c r="A8" s="16"/>
      <c r="B8" s="19" t="s">
        <v>565</v>
      </c>
      <c r="C8" s="19"/>
      <c r="D8" s="20"/>
      <c r="E8" s="20"/>
      <c r="F8" s="20"/>
      <c r="G8" s="20"/>
      <c r="H8" s="20"/>
      <c r="I8" s="20"/>
      <c r="J8" s="20"/>
      <c r="K8" s="20"/>
    </row>
    <row r="9" spans="1:11" ht="43.2" x14ac:dyDescent="0.3">
      <c r="A9" s="9">
        <v>1</v>
      </c>
      <c r="B9" s="21" t="s">
        <v>569</v>
      </c>
      <c r="C9" s="22" t="b">
        <v>0</v>
      </c>
      <c r="D9" s="3"/>
      <c r="E9" s="23"/>
      <c r="F9" s="23"/>
      <c r="H9" s="24"/>
      <c r="K9" s="23" t="s">
        <v>152</v>
      </c>
    </row>
    <row r="10" spans="1:11" ht="43.2" x14ac:dyDescent="0.3">
      <c r="A10" s="9">
        <v>2</v>
      </c>
      <c r="B10" s="21" t="s">
        <v>570</v>
      </c>
      <c r="C10" s="22" t="b">
        <v>0</v>
      </c>
      <c r="D10" s="3"/>
      <c r="H10" s="24"/>
    </row>
    <row r="11" spans="1:11" ht="43.2" x14ac:dyDescent="0.3">
      <c r="A11" s="9">
        <v>3</v>
      </c>
      <c r="B11" s="21" t="s">
        <v>571</v>
      </c>
      <c r="C11" s="22" t="b">
        <v>0</v>
      </c>
      <c r="D11" s="3"/>
      <c r="H11" s="24"/>
    </row>
    <row r="12" spans="1:11" ht="18" x14ac:dyDescent="0.35">
      <c r="A12" s="9"/>
      <c r="B12" s="19" t="s">
        <v>566</v>
      </c>
      <c r="C12" s="19"/>
      <c r="D12" s="20"/>
      <c r="E12" s="20"/>
      <c r="F12" s="20"/>
      <c r="G12" s="20"/>
      <c r="H12" s="20"/>
      <c r="I12" s="20"/>
      <c r="J12" s="20"/>
      <c r="K12" s="20"/>
    </row>
    <row r="13" spans="1:11" ht="57.6" x14ac:dyDescent="0.3">
      <c r="A13" s="9">
        <v>4</v>
      </c>
      <c r="B13" s="21" t="s">
        <v>572</v>
      </c>
      <c r="C13" s="22" t="b">
        <v>0</v>
      </c>
      <c r="D13" s="3"/>
      <c r="H13" s="24"/>
    </row>
    <row r="14" spans="1:11" ht="43.2" x14ac:dyDescent="0.3">
      <c r="A14" s="9">
        <v>5</v>
      </c>
      <c r="B14" s="21" t="s">
        <v>573</v>
      </c>
      <c r="C14" s="22" t="b">
        <v>0</v>
      </c>
      <c r="D14" s="3"/>
      <c r="H14" s="24"/>
    </row>
    <row r="15" spans="1:11" ht="43.2" x14ac:dyDescent="0.3">
      <c r="A15" s="9">
        <v>6</v>
      </c>
      <c r="B15" s="21" t="s">
        <v>574</v>
      </c>
      <c r="C15" s="26" t="b">
        <v>0</v>
      </c>
      <c r="D15" s="3"/>
      <c r="H15" s="24"/>
    </row>
    <row r="16" spans="1:11" ht="43.2" x14ac:dyDescent="0.3">
      <c r="A16" s="9">
        <v>7</v>
      </c>
      <c r="B16" s="21" t="s">
        <v>575</v>
      </c>
      <c r="C16" s="26" t="b">
        <v>0</v>
      </c>
      <c r="D16" s="3"/>
      <c r="H16" s="24"/>
    </row>
    <row r="17" spans="1:11" ht="43.2" x14ac:dyDescent="0.3">
      <c r="A17" s="9">
        <v>8</v>
      </c>
      <c r="B17" s="21" t="s">
        <v>576</v>
      </c>
      <c r="C17" s="26" t="b">
        <v>0</v>
      </c>
      <c r="D17" s="3"/>
      <c r="H17" s="24"/>
    </row>
    <row r="18" spans="1:11" ht="43.2" x14ac:dyDescent="0.3">
      <c r="A18" s="9">
        <v>9</v>
      </c>
      <c r="B18" s="21" t="s">
        <v>577</v>
      </c>
      <c r="C18" s="26" t="b">
        <v>0</v>
      </c>
      <c r="D18" s="3"/>
      <c r="H18" s="24"/>
    </row>
    <row r="19" spans="1:11" ht="18" x14ac:dyDescent="0.35">
      <c r="A19" s="9"/>
      <c r="B19" s="19" t="s">
        <v>567</v>
      </c>
      <c r="C19" s="19"/>
      <c r="D19" s="20"/>
      <c r="E19" s="20"/>
      <c r="F19" s="20"/>
      <c r="G19" s="20"/>
      <c r="H19" s="20"/>
      <c r="I19" s="20"/>
      <c r="J19" s="20"/>
      <c r="K19" s="20"/>
    </row>
    <row r="20" spans="1:11" ht="43.2" x14ac:dyDescent="0.3">
      <c r="A20" s="9">
        <v>10</v>
      </c>
      <c r="B20" s="21" t="s">
        <v>578</v>
      </c>
      <c r="C20" s="26" t="b">
        <v>0</v>
      </c>
      <c r="D20" s="3"/>
      <c r="H20" s="24"/>
    </row>
    <row r="21" spans="1:11" ht="28.8" x14ac:dyDescent="0.3">
      <c r="A21" s="9">
        <v>11</v>
      </c>
      <c r="B21" s="21" t="s">
        <v>579</v>
      </c>
      <c r="C21" s="26" t="b">
        <v>0</v>
      </c>
      <c r="D21" s="3"/>
      <c r="H21" s="24"/>
    </row>
    <row r="22" spans="1:11" ht="43.2" x14ac:dyDescent="0.3">
      <c r="A22" s="9">
        <v>12</v>
      </c>
      <c r="B22" s="21" t="s">
        <v>580</v>
      </c>
      <c r="C22" s="26" t="b">
        <v>0</v>
      </c>
      <c r="D22" s="3"/>
      <c r="H22" s="24"/>
    </row>
    <row r="23" spans="1:11" ht="43.2" x14ac:dyDescent="0.3">
      <c r="A23" s="9">
        <v>13</v>
      </c>
      <c r="B23" s="21" t="s">
        <v>581</v>
      </c>
      <c r="C23" s="26" t="b">
        <v>0</v>
      </c>
      <c r="D23" s="3"/>
      <c r="H23" s="24"/>
    </row>
    <row r="24" spans="1:11" ht="43.2" x14ac:dyDescent="0.3">
      <c r="A24" s="9">
        <v>14</v>
      </c>
      <c r="B24" s="21" t="s">
        <v>582</v>
      </c>
      <c r="C24" s="26" t="b">
        <v>0</v>
      </c>
      <c r="D24" s="3"/>
      <c r="H24" s="24"/>
    </row>
    <row r="25" spans="1:11" ht="18" x14ac:dyDescent="0.35">
      <c r="A25" s="9"/>
      <c r="B25" s="19" t="s">
        <v>224</v>
      </c>
      <c r="C25" s="19"/>
      <c r="D25" s="20"/>
      <c r="E25" s="20"/>
      <c r="F25" s="20"/>
      <c r="G25" s="20"/>
      <c r="H25" s="20"/>
      <c r="I25" s="20"/>
      <c r="J25" s="20"/>
      <c r="K25" s="20"/>
    </row>
    <row r="26" spans="1:11" ht="57.6" x14ac:dyDescent="0.3">
      <c r="A26" s="9">
        <v>15</v>
      </c>
      <c r="B26" s="21" t="s">
        <v>583</v>
      </c>
      <c r="C26" s="26" t="b">
        <v>0</v>
      </c>
      <c r="D26" s="3"/>
      <c r="H26" s="24"/>
    </row>
    <row r="27" spans="1:11" ht="57.6" x14ac:dyDescent="0.3">
      <c r="A27" s="9">
        <v>16</v>
      </c>
      <c r="B27" s="21" t="s">
        <v>584</v>
      </c>
      <c r="C27" s="26" t="b">
        <v>0</v>
      </c>
      <c r="D27" s="3"/>
      <c r="H27" s="24"/>
    </row>
    <row r="28" spans="1:11" ht="43.2" x14ac:dyDescent="0.3">
      <c r="A28" s="9">
        <v>17</v>
      </c>
      <c r="B28" s="21" t="s">
        <v>585</v>
      </c>
      <c r="C28" s="26" t="b">
        <v>0</v>
      </c>
      <c r="D28" s="3"/>
      <c r="H28" s="24"/>
    </row>
    <row r="29" spans="1:11" ht="18" x14ac:dyDescent="0.35">
      <c r="A29" s="9"/>
      <c r="B29" s="19" t="s">
        <v>158</v>
      </c>
      <c r="C29" s="19"/>
      <c r="D29" s="20"/>
      <c r="E29" s="20"/>
      <c r="F29" s="20"/>
      <c r="G29" s="20"/>
      <c r="H29" s="20"/>
      <c r="I29" s="20"/>
      <c r="J29" s="20"/>
      <c r="K29" s="20"/>
    </row>
    <row r="30" spans="1:11" ht="43.2" x14ac:dyDescent="0.3">
      <c r="A30" s="9">
        <v>18</v>
      </c>
      <c r="B30" s="21" t="s">
        <v>586</v>
      </c>
      <c r="C30" s="26" t="b">
        <v>0</v>
      </c>
      <c r="D30" s="3"/>
      <c r="H30" s="24"/>
    </row>
    <row r="31" spans="1:11" ht="43.2" x14ac:dyDescent="0.3">
      <c r="A31" s="9">
        <v>19</v>
      </c>
      <c r="B31" s="21" t="s">
        <v>587</v>
      </c>
      <c r="C31" s="26" t="b">
        <v>0</v>
      </c>
      <c r="D31" s="3"/>
      <c r="H31" s="24"/>
    </row>
    <row r="32" spans="1:11" ht="43.2" x14ac:dyDescent="0.3">
      <c r="A32" s="9">
        <v>20</v>
      </c>
      <c r="B32" s="21" t="s">
        <v>588</v>
      </c>
      <c r="C32" s="26" t="b">
        <v>0</v>
      </c>
      <c r="D32" s="3"/>
      <c r="H32" s="24"/>
    </row>
    <row r="33" spans="1:11" ht="18" x14ac:dyDescent="0.35">
      <c r="A33" s="9"/>
      <c r="B33" s="19" t="s">
        <v>568</v>
      </c>
      <c r="C33" s="19"/>
      <c r="D33" s="20"/>
      <c r="E33" s="20"/>
      <c r="F33" s="20"/>
      <c r="G33" s="20"/>
      <c r="H33" s="20"/>
      <c r="I33" s="20"/>
      <c r="J33" s="20"/>
      <c r="K33" s="20"/>
    </row>
    <row r="34" spans="1:11" ht="43.2" x14ac:dyDescent="0.3">
      <c r="A34" s="9">
        <v>21</v>
      </c>
      <c r="B34" s="21" t="s">
        <v>589</v>
      </c>
      <c r="C34" s="26" t="b">
        <v>0</v>
      </c>
      <c r="D34" s="3"/>
      <c r="H34" s="24"/>
    </row>
    <row r="35" spans="1:11" ht="43.2" x14ac:dyDescent="0.3">
      <c r="A35" s="9">
        <v>22</v>
      </c>
      <c r="B35" s="21" t="s">
        <v>590</v>
      </c>
      <c r="C35" s="26" t="b">
        <v>0</v>
      </c>
      <c r="D35" s="3"/>
      <c r="H35" s="24"/>
    </row>
    <row r="36" spans="1:11" ht="43.2" x14ac:dyDescent="0.3">
      <c r="A36" s="9">
        <v>23</v>
      </c>
      <c r="B36" s="21" t="s">
        <v>591</v>
      </c>
      <c r="C36" s="26" t="b">
        <v>0</v>
      </c>
      <c r="D36" s="3"/>
      <c r="H36" s="24"/>
    </row>
  </sheetData>
  <mergeCells count="6">
    <mergeCell ref="A3:B3"/>
    <mergeCell ref="C3:E3"/>
    <mergeCell ref="A4:B4"/>
    <mergeCell ref="C4:E4"/>
    <mergeCell ref="A5:B5"/>
    <mergeCell ref="C5:E5"/>
  </mergeCells>
  <conditionalFormatting sqref="D8:D36">
    <cfRule type="containsText" dxfId="437" priority="38" operator="containsText" text="SÍ">
      <formula>NOT(ISERROR(SEARCH("SÍ",D8)))</formula>
    </cfRule>
    <cfRule type="containsText" dxfId="436" priority="39" operator="containsText" text="NO">
      <formula>NOT(ISERROR(SEARCH("NO",D8)))</formula>
    </cfRule>
  </conditionalFormatting>
  <conditionalFormatting sqref="G8:G36">
    <cfRule type="containsText" dxfId="435" priority="34" operator="containsText" text="Baja">
      <formula>NOT(ISERROR(SEARCH("Baja",G8)))</formula>
    </cfRule>
    <cfRule type="containsText" dxfId="434" priority="35" operator="containsText" text="Media">
      <formula>NOT(ISERROR(SEARCH("Media",G8)))</formula>
    </cfRule>
    <cfRule type="containsText" dxfId="433" priority="36" operator="containsText" text="Muy alta">
      <formula>NOT(ISERROR(SEARCH("Muy alta",G8)))</formula>
    </cfRule>
    <cfRule type="containsText" dxfId="432" priority="37" operator="containsText" text="Alta">
      <formula>NOT(ISERROR(SEARCH("Alta",G8)))</formula>
    </cfRule>
  </conditionalFormatting>
  <conditionalFormatting sqref="H8 I8:J36">
    <cfRule type="containsText" dxfId="431" priority="28" operator="containsText" text="En desarrollo">
      <formula>NOT(ISERROR(SEARCH("En desarrollo",H8)))</formula>
    </cfRule>
    <cfRule type="containsText" dxfId="430" priority="29" operator="containsText" text="Cerrado">
      <formula>NOT(ISERROR(SEARCH("Cerrado",H8)))</formula>
    </cfRule>
    <cfRule type="containsText" dxfId="429" priority="30" operator="containsText" text="Abierto">
      <formula>NOT(ISERROR(SEARCH("Abierto",H8)))</formula>
    </cfRule>
  </conditionalFormatting>
  <conditionalFormatting sqref="H9:H11 H13:H18 H20:H24 H26:H28 H30:H32 H34:H36 H7 E37 D38:D154 E155:E1048576">
    <cfRule type="cellIs" dxfId="428" priority="32" operator="greaterThan">
      <formula>TODAY()</formula>
    </cfRule>
  </conditionalFormatting>
  <conditionalFormatting sqref="H9:H11 H13:H18 H20:H24 H26:H28 H30:H32 H34:H36">
    <cfRule type="cellIs" dxfId="427" priority="31" operator="lessThan">
      <formula>TODAY()</formula>
    </cfRule>
    <cfRule type="cellIs" dxfId="426" priority="33" operator="equal">
      <formula>TODAY()</formula>
    </cfRule>
  </conditionalFormatting>
  <conditionalFormatting sqref="H12">
    <cfRule type="containsText" dxfId="425" priority="16" operator="containsText" text="En desarrollo">
      <formula>NOT(ISERROR(SEARCH("En desarrollo",H12)))</formula>
    </cfRule>
    <cfRule type="containsText" dxfId="424" priority="17" operator="containsText" text="Cerrado">
      <formula>NOT(ISERROR(SEARCH("Cerrado",H12)))</formula>
    </cfRule>
    <cfRule type="containsText" dxfId="423" priority="18" operator="containsText" text="Abierto">
      <formula>NOT(ISERROR(SEARCH("Abierto",H12)))</formula>
    </cfRule>
  </conditionalFormatting>
  <conditionalFormatting sqref="H19">
    <cfRule type="containsText" dxfId="422" priority="25" operator="containsText" text="En desarrollo">
      <formula>NOT(ISERROR(SEARCH("En desarrollo",H19)))</formula>
    </cfRule>
    <cfRule type="containsText" dxfId="421" priority="26" operator="containsText" text="Cerrado">
      <formula>NOT(ISERROR(SEARCH("Cerrado",H19)))</formula>
    </cfRule>
    <cfRule type="containsText" dxfId="420" priority="27" operator="containsText" text="Abierto">
      <formula>NOT(ISERROR(SEARCH("Abierto",H19)))</formula>
    </cfRule>
  </conditionalFormatting>
  <conditionalFormatting sqref="H25">
    <cfRule type="containsText" dxfId="419" priority="19" operator="containsText" text="En desarrollo">
      <formula>NOT(ISERROR(SEARCH("En desarrollo",H25)))</formula>
    </cfRule>
    <cfRule type="containsText" dxfId="418" priority="20" operator="containsText" text="Cerrado">
      <formula>NOT(ISERROR(SEARCH("Cerrado",H25)))</formula>
    </cfRule>
    <cfRule type="containsText" dxfId="417" priority="21" operator="containsText" text="Abierto">
      <formula>NOT(ISERROR(SEARCH("Abierto",H25)))</formula>
    </cfRule>
  </conditionalFormatting>
  <conditionalFormatting sqref="H29">
    <cfRule type="containsText" dxfId="416" priority="13" operator="containsText" text="En desarrollo">
      <formula>NOT(ISERROR(SEARCH("En desarrollo",H29)))</formula>
    </cfRule>
    <cfRule type="containsText" dxfId="415" priority="14" operator="containsText" text="Cerrado">
      <formula>NOT(ISERROR(SEARCH("Cerrado",H29)))</formula>
    </cfRule>
    <cfRule type="containsText" dxfId="414" priority="15" operator="containsText" text="Abierto">
      <formula>NOT(ISERROR(SEARCH("Abierto",H29)))</formula>
    </cfRule>
  </conditionalFormatting>
  <conditionalFormatting sqref="H33">
    <cfRule type="containsText" dxfId="413" priority="10" operator="containsText" text="En desarrollo">
      <formula>NOT(ISERROR(SEARCH("En desarrollo",H33)))</formula>
    </cfRule>
    <cfRule type="containsText" dxfId="412" priority="11" operator="containsText" text="Cerrado">
      <formula>NOT(ISERROR(SEARCH("Cerrado",H33)))</formula>
    </cfRule>
    <cfRule type="containsText" dxfId="411" priority="12" operator="containsText" text="Abierto">
      <formula>NOT(ISERROR(SEARCH("Abierto",H33)))</formula>
    </cfRule>
  </conditionalFormatting>
  <dataValidations count="4">
    <dataValidation type="list" allowBlank="1" showInputMessage="1" showErrorMessage="1" sqref="G10:G11 G13:G18 G26:G28 G30:G32 G20:G24 G34:G36" xr:uid="{96897A47-C3CB-43F1-937B-4900C86FB8A7}">
      <formula1>"Baja,Media,Alta,Muy alta"</formula1>
    </dataValidation>
    <dataValidation type="list" allowBlank="1" showInputMessage="1" showErrorMessage="1" sqref="G9" xr:uid="{67DBE499-9B00-425D-91CB-F564AFE8B812}">
      <formula1>"Baja,Media,Alta,Muy alta,"</formula1>
    </dataValidation>
    <dataValidation type="list" allowBlank="1" showInputMessage="1" showErrorMessage="1" sqref="I8:I36" xr:uid="{4637B1D5-35E8-477D-B7AD-71675851D646}">
      <formula1>"-,Abierto,Cerrado, En desarrollo"</formula1>
    </dataValidation>
    <dataValidation type="list" allowBlank="1" showInputMessage="1" showErrorMessage="1" sqref="D8:D36" xr:uid="{F448B33A-3CC5-4572-A7AF-4AECCC988734}">
      <formula1>"SÍ,NO, N/A"</formula1>
    </dataValidation>
  </dataValidations>
  <hyperlinks>
    <hyperlink ref="J1" location="ÍNDICE!A1" display="VOLVER AL IÍNDICE" xr:uid="{56C683AA-7C85-47F1-A7AF-8912E4D84F19}"/>
  </hyperlinks>
  <pageMargins left="0.7" right="0.7" top="0.75" bottom="0.75" header="0.3" footer="0.3"/>
  <tableParts count="1">
    <tablePart r:id="rId1"/>
  </tableParts>
  <extLst>
    <ext xmlns:x14="http://schemas.microsoft.com/office/spreadsheetml/2009/9/main" uri="{CCE6A557-97BC-4b89-ADB6-D9C93CAAB3DF}">
      <x14:dataValidations xmlns:xm="http://schemas.microsoft.com/office/excel/2006/main" count="1">
        <x14:dataValidation type="list" allowBlank="1" showInputMessage="1" showErrorMessage="1" xr:uid="{EA34A424-71CA-4D78-8DEC-65603FE3AAF3}">
          <x14:formula1>
            <xm:f>Datos_básicos!$A$38:$A$50</xm:f>
          </x14:formula1>
          <xm:sqref>J8:J36</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5EF519-1E99-4F6C-92FF-C630431D8E9C}">
  <sheetPr codeName="Hoja16"/>
  <dimension ref="A1:K38"/>
  <sheetViews>
    <sheetView zoomScale="85" zoomScaleNormal="85" workbookViewId="0"/>
  </sheetViews>
  <sheetFormatPr baseColWidth="10" defaultRowHeight="14.4" x14ac:dyDescent="0.3"/>
  <cols>
    <col min="1" max="1" width="4.77734375" style="1" customWidth="1"/>
    <col min="2" max="2" width="79.21875" style="1" customWidth="1"/>
    <col min="3" max="3" width="12.44140625" style="1" customWidth="1"/>
    <col min="4" max="4" width="11.44140625" style="1" customWidth="1"/>
    <col min="5" max="5" width="66" style="1" customWidth="1"/>
    <col min="6" max="6" width="54.6640625" style="1" customWidth="1"/>
    <col min="7" max="7" width="28.88671875" style="1" customWidth="1"/>
    <col min="8" max="8" width="29.21875" style="1" customWidth="1"/>
    <col min="9" max="9" width="20.88671875" style="1" customWidth="1"/>
    <col min="10" max="10" width="13.33203125" style="1" customWidth="1"/>
    <col min="11" max="16384" width="11.5546875" style="1"/>
  </cols>
  <sheetData>
    <row r="1" spans="1:11" ht="21" x14ac:dyDescent="0.4">
      <c r="A1" s="17" t="s">
        <v>594</v>
      </c>
      <c r="J1" s="65" t="s">
        <v>1169</v>
      </c>
    </row>
    <row r="2" spans="1:11" x14ac:dyDescent="0.3">
      <c r="A2" s="1" t="s">
        <v>307</v>
      </c>
    </row>
    <row r="3" spans="1:11" x14ac:dyDescent="0.3">
      <c r="A3" s="74" t="s">
        <v>595</v>
      </c>
      <c r="B3" s="74"/>
      <c r="C3" s="73"/>
      <c r="D3" s="73"/>
      <c r="E3" s="73"/>
    </row>
    <row r="4" spans="1:11" x14ac:dyDescent="0.3">
      <c r="A4" s="74" t="s">
        <v>306</v>
      </c>
      <c r="B4" s="74"/>
      <c r="C4" s="73"/>
      <c r="D4" s="73"/>
      <c r="E4" s="73"/>
    </row>
    <row r="5" spans="1:11" x14ac:dyDescent="0.3">
      <c r="A5" s="9" t="s">
        <v>596</v>
      </c>
    </row>
    <row r="6" spans="1:11" s="18" customFormat="1" ht="18" customHeight="1" x14ac:dyDescent="0.3">
      <c r="A6" s="16" t="s">
        <v>15</v>
      </c>
      <c r="B6" s="16" t="s">
        <v>14</v>
      </c>
      <c r="C6" s="16" t="s">
        <v>143</v>
      </c>
      <c r="D6" s="16" t="s">
        <v>16</v>
      </c>
      <c r="E6" s="16" t="s">
        <v>24</v>
      </c>
      <c r="F6" s="16" t="s">
        <v>209</v>
      </c>
      <c r="G6" s="16" t="s">
        <v>28</v>
      </c>
      <c r="H6" s="16" t="s">
        <v>29</v>
      </c>
      <c r="I6" s="16" t="s">
        <v>31</v>
      </c>
      <c r="J6" s="16" t="s">
        <v>141</v>
      </c>
      <c r="K6" s="16" t="s">
        <v>32</v>
      </c>
    </row>
    <row r="7" spans="1:11" ht="18" x14ac:dyDescent="0.35">
      <c r="A7" s="16"/>
      <c r="B7" s="19" t="s">
        <v>211</v>
      </c>
      <c r="C7" s="19"/>
      <c r="D7" s="20"/>
      <c r="E7" s="20"/>
      <c r="F7" s="20"/>
      <c r="G7" s="20"/>
      <c r="H7" s="20"/>
      <c r="I7" s="20"/>
      <c r="J7" s="20"/>
      <c r="K7" s="20"/>
    </row>
    <row r="8" spans="1:11" ht="43.2" x14ac:dyDescent="0.3">
      <c r="A8" s="9">
        <v>1</v>
      </c>
      <c r="B8" s="21" t="s">
        <v>603</v>
      </c>
      <c r="C8" s="22" t="b">
        <v>0</v>
      </c>
      <c r="D8" s="3"/>
      <c r="E8" s="23"/>
      <c r="F8" s="23"/>
      <c r="H8" s="24"/>
      <c r="K8" s="23" t="s">
        <v>152</v>
      </c>
    </row>
    <row r="9" spans="1:11" ht="57.6" x14ac:dyDescent="0.3">
      <c r="A9" s="9">
        <v>2</v>
      </c>
      <c r="B9" s="21" t="s">
        <v>604</v>
      </c>
      <c r="C9" s="22" t="b">
        <v>0</v>
      </c>
      <c r="D9" s="3"/>
      <c r="H9" s="24"/>
    </row>
    <row r="10" spans="1:11" ht="28.8" x14ac:dyDescent="0.3">
      <c r="A10" s="9">
        <v>3</v>
      </c>
      <c r="B10" s="21" t="s">
        <v>605</v>
      </c>
      <c r="C10" s="22" t="b">
        <v>0</v>
      </c>
      <c r="D10" s="3"/>
      <c r="H10" s="24"/>
    </row>
    <row r="11" spans="1:11" ht="18" x14ac:dyDescent="0.35">
      <c r="A11" s="9"/>
      <c r="B11" s="19" t="s">
        <v>597</v>
      </c>
      <c r="C11" s="19"/>
      <c r="D11" s="20"/>
      <c r="E11" s="20"/>
      <c r="F11" s="20"/>
      <c r="G11" s="20"/>
      <c r="H11" s="20"/>
      <c r="I11" s="20"/>
      <c r="J11" s="20"/>
      <c r="K11" s="20"/>
    </row>
    <row r="12" spans="1:11" ht="43.2" x14ac:dyDescent="0.3">
      <c r="A12" s="9">
        <v>4</v>
      </c>
      <c r="B12" s="21" t="s">
        <v>606</v>
      </c>
      <c r="C12" s="22" t="b">
        <v>0</v>
      </c>
      <c r="D12" s="3"/>
      <c r="H12" s="24"/>
    </row>
    <row r="13" spans="1:11" ht="43.2" x14ac:dyDescent="0.3">
      <c r="A13" s="9">
        <v>5</v>
      </c>
      <c r="B13" s="21" t="s">
        <v>607</v>
      </c>
      <c r="C13" s="22" t="b">
        <v>0</v>
      </c>
      <c r="D13" s="3"/>
      <c r="H13" s="24"/>
    </row>
    <row r="14" spans="1:11" ht="18" x14ac:dyDescent="0.35">
      <c r="A14" s="9"/>
      <c r="B14" s="19" t="s">
        <v>598</v>
      </c>
      <c r="C14" s="19"/>
      <c r="D14" s="20"/>
      <c r="E14" s="20"/>
      <c r="F14" s="20"/>
      <c r="G14" s="20"/>
      <c r="H14" s="20"/>
      <c r="I14" s="20"/>
      <c r="J14" s="20"/>
      <c r="K14" s="20"/>
    </row>
    <row r="15" spans="1:11" ht="43.2" x14ac:dyDescent="0.3">
      <c r="A15" s="9">
        <v>6</v>
      </c>
      <c r="B15" s="25" t="s">
        <v>608</v>
      </c>
      <c r="C15" s="26" t="b">
        <v>0</v>
      </c>
      <c r="D15" s="3"/>
      <c r="H15" s="24"/>
    </row>
    <row r="16" spans="1:11" ht="43.2" x14ac:dyDescent="0.3">
      <c r="A16" s="9">
        <v>7</v>
      </c>
      <c r="B16" s="25" t="s">
        <v>609</v>
      </c>
      <c r="C16" s="26" t="b">
        <v>0</v>
      </c>
      <c r="D16" s="3"/>
      <c r="H16" s="24"/>
    </row>
    <row r="17" spans="1:11" ht="43.2" x14ac:dyDescent="0.3">
      <c r="A17" s="9">
        <v>8</v>
      </c>
      <c r="B17" s="25" t="s">
        <v>610</v>
      </c>
      <c r="C17" s="26" t="b">
        <v>0</v>
      </c>
      <c r="D17" s="3"/>
      <c r="H17" s="24"/>
    </row>
    <row r="18" spans="1:11" ht="43.2" x14ac:dyDescent="0.3">
      <c r="A18" s="9">
        <v>9</v>
      </c>
      <c r="B18" s="25" t="s">
        <v>611</v>
      </c>
      <c r="C18" s="26" t="b">
        <v>0</v>
      </c>
      <c r="D18" s="3"/>
      <c r="H18" s="24"/>
    </row>
    <row r="19" spans="1:11" ht="18" x14ac:dyDescent="0.35">
      <c r="A19" s="9"/>
      <c r="B19" s="19" t="s">
        <v>599</v>
      </c>
      <c r="C19" s="19"/>
      <c r="D19" s="20"/>
      <c r="E19" s="20"/>
      <c r="F19" s="20"/>
      <c r="G19" s="20"/>
      <c r="H19" s="20"/>
      <c r="I19" s="20"/>
      <c r="J19" s="20"/>
      <c r="K19" s="20"/>
    </row>
    <row r="20" spans="1:11" ht="43.2" x14ac:dyDescent="0.3">
      <c r="A20" s="9">
        <v>10</v>
      </c>
      <c r="B20" s="21" t="s">
        <v>612</v>
      </c>
      <c r="C20" s="26" t="b">
        <v>0</v>
      </c>
      <c r="D20" s="3"/>
      <c r="H20" s="24"/>
    </row>
    <row r="21" spans="1:11" ht="57.6" x14ac:dyDescent="0.3">
      <c r="A21" s="9">
        <v>11</v>
      </c>
      <c r="B21" s="21" t="s">
        <v>613</v>
      </c>
      <c r="C21" s="26" t="b">
        <v>0</v>
      </c>
      <c r="D21" s="3"/>
      <c r="H21" s="24"/>
    </row>
    <row r="22" spans="1:11" ht="43.2" x14ac:dyDescent="0.3">
      <c r="A22" s="9">
        <v>12</v>
      </c>
      <c r="B22" s="21" t="s">
        <v>614</v>
      </c>
      <c r="C22" s="26" t="b">
        <v>0</v>
      </c>
      <c r="D22" s="3"/>
      <c r="H22" s="24"/>
    </row>
    <row r="23" spans="1:11" ht="18" x14ac:dyDescent="0.35">
      <c r="A23" s="9"/>
      <c r="B23" s="19" t="s">
        <v>600</v>
      </c>
      <c r="C23" s="19"/>
      <c r="D23" s="20"/>
      <c r="E23" s="20"/>
      <c r="F23" s="20"/>
      <c r="G23" s="20"/>
      <c r="H23" s="20"/>
      <c r="I23" s="20"/>
      <c r="J23" s="20"/>
      <c r="K23" s="20"/>
    </row>
    <row r="24" spans="1:11" ht="43.2" x14ac:dyDescent="0.3">
      <c r="A24" s="9">
        <v>13</v>
      </c>
      <c r="B24" s="21" t="s">
        <v>615</v>
      </c>
      <c r="C24" s="26" t="b">
        <v>0</v>
      </c>
      <c r="D24" s="3"/>
      <c r="H24" s="24"/>
    </row>
    <row r="25" spans="1:11" ht="43.2" x14ac:dyDescent="0.3">
      <c r="A25" s="9">
        <v>14</v>
      </c>
      <c r="B25" s="21" t="s">
        <v>616</v>
      </c>
      <c r="C25" s="26" t="b">
        <v>0</v>
      </c>
      <c r="D25" s="3"/>
      <c r="H25" s="24"/>
    </row>
    <row r="26" spans="1:11" ht="43.2" x14ac:dyDescent="0.3">
      <c r="A26" s="9">
        <v>15</v>
      </c>
      <c r="B26" s="21" t="s">
        <v>617</v>
      </c>
      <c r="C26" s="26" t="b">
        <v>0</v>
      </c>
      <c r="D26" s="3"/>
      <c r="H26" s="24"/>
    </row>
    <row r="27" spans="1:11" ht="36" x14ac:dyDescent="0.35">
      <c r="A27" s="9"/>
      <c r="B27" s="19" t="s">
        <v>601</v>
      </c>
      <c r="C27" s="19"/>
      <c r="D27" s="20"/>
      <c r="E27" s="20"/>
      <c r="F27" s="20"/>
      <c r="G27" s="20"/>
      <c r="H27" s="20"/>
      <c r="I27" s="20"/>
      <c r="J27" s="20"/>
      <c r="K27" s="20"/>
    </row>
    <row r="28" spans="1:11" ht="43.2" x14ac:dyDescent="0.3">
      <c r="A28" s="9">
        <v>16</v>
      </c>
      <c r="B28" s="21" t="s">
        <v>618</v>
      </c>
      <c r="C28" s="26" t="b">
        <v>0</v>
      </c>
      <c r="D28" s="3"/>
      <c r="H28" s="24"/>
    </row>
    <row r="29" spans="1:11" ht="43.2" x14ac:dyDescent="0.3">
      <c r="A29" s="9">
        <v>17</v>
      </c>
      <c r="B29" s="21" t="s">
        <v>619</v>
      </c>
      <c r="C29" s="26" t="b">
        <v>0</v>
      </c>
      <c r="D29" s="3"/>
      <c r="H29" s="24"/>
    </row>
    <row r="30" spans="1:11" ht="43.2" x14ac:dyDescent="0.3">
      <c r="A30" s="9">
        <v>18</v>
      </c>
      <c r="B30" s="21" t="s">
        <v>620</v>
      </c>
      <c r="C30" s="26" t="b">
        <v>0</v>
      </c>
      <c r="D30" s="3"/>
      <c r="H30" s="24"/>
    </row>
    <row r="31" spans="1:11" ht="43.2" x14ac:dyDescent="0.3">
      <c r="A31" s="9">
        <v>19</v>
      </c>
      <c r="B31" s="21" t="s">
        <v>621</v>
      </c>
      <c r="C31" s="26" t="b">
        <v>0</v>
      </c>
      <c r="D31" s="3"/>
      <c r="H31" s="24"/>
    </row>
    <row r="32" spans="1:11" ht="43.2" x14ac:dyDescent="0.3">
      <c r="A32" s="9">
        <v>20</v>
      </c>
      <c r="B32" s="21" t="s">
        <v>622</v>
      </c>
      <c r="C32" s="26" t="b">
        <v>0</v>
      </c>
      <c r="D32" s="3"/>
      <c r="H32" s="24"/>
    </row>
    <row r="33" spans="1:11" ht="43.2" x14ac:dyDescent="0.3">
      <c r="A33" s="9">
        <v>21</v>
      </c>
      <c r="B33" s="21" t="s">
        <v>623</v>
      </c>
      <c r="C33" s="26" t="b">
        <v>0</v>
      </c>
      <c r="D33" s="3"/>
      <c r="H33" s="24"/>
    </row>
    <row r="34" spans="1:11" ht="18" x14ac:dyDescent="0.35">
      <c r="A34" s="9"/>
      <c r="B34" s="19" t="s">
        <v>602</v>
      </c>
      <c r="C34" s="19"/>
      <c r="D34" s="20"/>
      <c r="E34" s="20"/>
      <c r="F34" s="20"/>
      <c r="G34" s="20"/>
      <c r="H34" s="20"/>
      <c r="I34" s="20"/>
      <c r="J34" s="20"/>
      <c r="K34" s="20"/>
    </row>
    <row r="35" spans="1:11" ht="43.2" x14ac:dyDescent="0.3">
      <c r="A35" s="9">
        <v>22</v>
      </c>
      <c r="B35" s="21" t="s">
        <v>624</v>
      </c>
      <c r="C35" s="26" t="b">
        <v>0</v>
      </c>
      <c r="D35" s="3"/>
      <c r="H35" s="24"/>
    </row>
    <row r="36" spans="1:11" ht="43.2" x14ac:dyDescent="0.3">
      <c r="A36" s="9">
        <v>23</v>
      </c>
      <c r="B36" s="21" t="s">
        <v>625</v>
      </c>
      <c r="C36" s="26" t="b">
        <v>0</v>
      </c>
      <c r="D36" s="3"/>
      <c r="H36" s="24"/>
    </row>
    <row r="37" spans="1:11" ht="43.2" x14ac:dyDescent="0.3">
      <c r="A37" s="9">
        <v>24</v>
      </c>
      <c r="B37" s="21" t="s">
        <v>626</v>
      </c>
      <c r="C37" s="26" t="b">
        <v>0</v>
      </c>
      <c r="D37" s="3"/>
      <c r="H37" s="24"/>
    </row>
    <row r="38" spans="1:11" ht="43.2" x14ac:dyDescent="0.3">
      <c r="A38" s="9">
        <v>25</v>
      </c>
      <c r="B38" s="21" t="s">
        <v>627</v>
      </c>
      <c r="C38" s="26" t="b">
        <v>0</v>
      </c>
      <c r="D38" s="3"/>
      <c r="H38" s="24"/>
    </row>
  </sheetData>
  <mergeCells count="4">
    <mergeCell ref="A3:B3"/>
    <mergeCell ref="C3:E3"/>
    <mergeCell ref="A4:B4"/>
    <mergeCell ref="C4:E4"/>
  </mergeCells>
  <conditionalFormatting sqref="D7:D38">
    <cfRule type="containsText" dxfId="410" priority="35" operator="containsText" text="SÍ">
      <formula>NOT(ISERROR(SEARCH("SÍ",D7)))</formula>
    </cfRule>
    <cfRule type="containsText" dxfId="409" priority="36" operator="containsText" text="NO">
      <formula>NOT(ISERROR(SEARCH("NO",D7)))</formula>
    </cfRule>
  </conditionalFormatting>
  <conditionalFormatting sqref="G7:G38">
    <cfRule type="containsText" dxfId="408" priority="31" operator="containsText" text="Baja">
      <formula>NOT(ISERROR(SEARCH("Baja",G7)))</formula>
    </cfRule>
    <cfRule type="containsText" dxfId="407" priority="32" operator="containsText" text="Media">
      <formula>NOT(ISERROR(SEARCH("Media",G7)))</formula>
    </cfRule>
    <cfRule type="containsText" dxfId="406" priority="33" operator="containsText" text="Muy alta">
      <formula>NOT(ISERROR(SEARCH("Muy alta",G7)))</formula>
    </cfRule>
    <cfRule type="containsText" dxfId="405" priority="34" operator="containsText" text="Alta">
      <formula>NOT(ISERROR(SEARCH("Alta",G7)))</formula>
    </cfRule>
  </conditionalFormatting>
  <conditionalFormatting sqref="H7 I7:J38">
    <cfRule type="containsText" dxfId="404" priority="25" operator="containsText" text="En desarrollo">
      <formula>NOT(ISERROR(SEARCH("En desarrollo",H7)))</formula>
    </cfRule>
    <cfRule type="containsText" dxfId="403" priority="26" operator="containsText" text="Cerrado">
      <formula>NOT(ISERROR(SEARCH("Cerrado",H7)))</formula>
    </cfRule>
    <cfRule type="containsText" dxfId="402" priority="27" operator="containsText" text="Abierto">
      <formula>NOT(ISERROR(SEARCH("Abierto",H7)))</formula>
    </cfRule>
  </conditionalFormatting>
  <conditionalFormatting sqref="H8:H10 H12:H13 H15:H18 H20:H22 H24:H26 H28:H33 H35:H38 E5 H6 E39 D40:D156 E157:E1048576">
    <cfRule type="cellIs" dxfId="401" priority="29" operator="greaterThan">
      <formula>TODAY()</formula>
    </cfRule>
  </conditionalFormatting>
  <conditionalFormatting sqref="H8:H10 H12:H13 H15:H18 H20:H22 H24:H26 H28:H33 H35:H38">
    <cfRule type="cellIs" dxfId="400" priority="28" operator="lessThan">
      <formula>TODAY()</formula>
    </cfRule>
    <cfRule type="cellIs" dxfId="399" priority="30" operator="equal">
      <formula>TODAY()</formula>
    </cfRule>
  </conditionalFormatting>
  <conditionalFormatting sqref="H11">
    <cfRule type="containsText" dxfId="398" priority="10" operator="containsText" text="En desarrollo">
      <formula>NOT(ISERROR(SEARCH("En desarrollo",H11)))</formula>
    </cfRule>
    <cfRule type="containsText" dxfId="397" priority="11" operator="containsText" text="Cerrado">
      <formula>NOT(ISERROR(SEARCH("Cerrado",H11)))</formula>
    </cfRule>
    <cfRule type="containsText" dxfId="396" priority="12" operator="containsText" text="Abierto">
      <formula>NOT(ISERROR(SEARCH("Abierto",H11)))</formula>
    </cfRule>
  </conditionalFormatting>
  <conditionalFormatting sqref="H14">
    <cfRule type="containsText" dxfId="395" priority="22" operator="containsText" text="En desarrollo">
      <formula>NOT(ISERROR(SEARCH("En desarrollo",H14)))</formula>
    </cfRule>
    <cfRule type="containsText" dxfId="394" priority="23" operator="containsText" text="Cerrado">
      <formula>NOT(ISERROR(SEARCH("Cerrado",H14)))</formula>
    </cfRule>
    <cfRule type="containsText" dxfId="393" priority="24" operator="containsText" text="Abierto">
      <formula>NOT(ISERROR(SEARCH("Abierto",H14)))</formula>
    </cfRule>
  </conditionalFormatting>
  <conditionalFormatting sqref="H19">
    <cfRule type="containsText" dxfId="392" priority="16" operator="containsText" text="En desarrollo">
      <formula>NOT(ISERROR(SEARCH("En desarrollo",H19)))</formula>
    </cfRule>
    <cfRule type="containsText" dxfId="391" priority="17" operator="containsText" text="Cerrado">
      <formula>NOT(ISERROR(SEARCH("Cerrado",H19)))</formula>
    </cfRule>
    <cfRule type="containsText" dxfId="390" priority="18" operator="containsText" text="Abierto">
      <formula>NOT(ISERROR(SEARCH("Abierto",H19)))</formula>
    </cfRule>
  </conditionalFormatting>
  <conditionalFormatting sqref="H23">
    <cfRule type="containsText" dxfId="389" priority="7" operator="containsText" text="En desarrollo">
      <formula>NOT(ISERROR(SEARCH("En desarrollo",H23)))</formula>
    </cfRule>
    <cfRule type="containsText" dxfId="388" priority="8" operator="containsText" text="Cerrado">
      <formula>NOT(ISERROR(SEARCH("Cerrado",H23)))</formula>
    </cfRule>
    <cfRule type="containsText" dxfId="387" priority="9" operator="containsText" text="Abierto">
      <formula>NOT(ISERROR(SEARCH("Abierto",H23)))</formula>
    </cfRule>
  </conditionalFormatting>
  <conditionalFormatting sqref="H27">
    <cfRule type="containsText" dxfId="386" priority="13" operator="containsText" text="En desarrollo">
      <formula>NOT(ISERROR(SEARCH("En desarrollo",H27)))</formula>
    </cfRule>
    <cfRule type="containsText" dxfId="385" priority="14" operator="containsText" text="Cerrado">
      <formula>NOT(ISERROR(SEARCH("Cerrado",H27)))</formula>
    </cfRule>
    <cfRule type="containsText" dxfId="384" priority="15" operator="containsText" text="Abierto">
      <formula>NOT(ISERROR(SEARCH("Abierto",H27)))</formula>
    </cfRule>
  </conditionalFormatting>
  <conditionalFormatting sqref="H34">
    <cfRule type="containsText" dxfId="383" priority="1" operator="containsText" text="En desarrollo">
      <formula>NOT(ISERROR(SEARCH("En desarrollo",H34)))</formula>
    </cfRule>
    <cfRule type="containsText" dxfId="382" priority="2" operator="containsText" text="Cerrado">
      <formula>NOT(ISERROR(SEARCH("Cerrado",H34)))</formula>
    </cfRule>
    <cfRule type="containsText" dxfId="381" priority="3" operator="containsText" text="Abierto">
      <formula>NOT(ISERROR(SEARCH("Abierto",H34)))</formula>
    </cfRule>
  </conditionalFormatting>
  <dataValidations count="4">
    <dataValidation type="list" allowBlank="1" showInputMessage="1" showErrorMessage="1" sqref="G8" xr:uid="{590A80B8-5BA8-4F14-A010-C9E2863834B6}">
      <formula1>"Baja,Media,Alta,Muy alta,"</formula1>
    </dataValidation>
    <dataValidation type="list" allowBlank="1" showInputMessage="1" showErrorMessage="1" sqref="G12:G13 G15:G18 G9:G10 G20:G22 G24:G26 G28:G33 G35:G38" xr:uid="{32C59822-A23C-43BD-B011-FEF1C209949F}">
      <formula1>"Baja,Media,Alta,Muy alta"</formula1>
    </dataValidation>
    <dataValidation type="list" allowBlank="1" showInputMessage="1" showErrorMessage="1" sqref="D7:D38" xr:uid="{168156AA-A3DD-45C7-B115-764DD27616E8}">
      <formula1>"SÍ,NO, N/A"</formula1>
    </dataValidation>
    <dataValidation type="list" allowBlank="1" showInputMessage="1" showErrorMessage="1" sqref="I7:I38" xr:uid="{04B17020-64A1-4E41-A10A-69579B04D29C}">
      <formula1>"-,Abierto,Cerrado, En desarrollo"</formula1>
    </dataValidation>
  </dataValidations>
  <hyperlinks>
    <hyperlink ref="J1" location="ÍNDICE!A1" display="VOLVER AL IÍNDICE" xr:uid="{855306F5-11E8-4848-A451-152F45596D03}"/>
  </hyperlinks>
  <pageMargins left="0.7" right="0.7" top="0.75" bottom="0.75" header="0.3" footer="0.3"/>
  <tableParts count="1">
    <tablePart r:id="rId1"/>
  </tableParts>
  <extLst>
    <ext xmlns:x14="http://schemas.microsoft.com/office/spreadsheetml/2009/9/main" uri="{CCE6A557-97BC-4b89-ADB6-D9C93CAAB3DF}">
      <x14:dataValidations xmlns:xm="http://schemas.microsoft.com/office/excel/2006/main" count="1">
        <x14:dataValidation type="list" allowBlank="1" showInputMessage="1" showErrorMessage="1" xr:uid="{24C0879F-2BE3-4182-8F9D-6DFA551B2C88}">
          <x14:formula1>
            <xm:f>Datos_básicos!$A$38:$A$50</xm:f>
          </x14:formula1>
          <xm:sqref>J7:J38</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3CD54B-F576-4A3D-8B69-6CDE10D7D220}">
  <sheetPr codeName="Hoja17"/>
  <dimension ref="A1:K38"/>
  <sheetViews>
    <sheetView zoomScale="85" zoomScaleNormal="85" workbookViewId="0"/>
  </sheetViews>
  <sheetFormatPr baseColWidth="10" defaultRowHeight="14.4" x14ac:dyDescent="0.3"/>
  <cols>
    <col min="1" max="1" width="4.77734375" style="1" customWidth="1"/>
    <col min="2" max="2" width="79.21875" style="1" customWidth="1"/>
    <col min="3" max="3" width="12.44140625" style="1" customWidth="1"/>
    <col min="4" max="4" width="11.44140625" style="1" customWidth="1"/>
    <col min="5" max="5" width="66" style="1" customWidth="1"/>
    <col min="6" max="6" width="54.6640625" style="1" customWidth="1"/>
    <col min="7" max="7" width="28.88671875" style="1" customWidth="1"/>
    <col min="8" max="8" width="29.21875" style="1" customWidth="1"/>
    <col min="9" max="9" width="20.88671875" style="1" customWidth="1"/>
    <col min="10" max="10" width="13.33203125" style="1" customWidth="1"/>
    <col min="11" max="16384" width="11.5546875" style="1"/>
  </cols>
  <sheetData>
    <row r="1" spans="1:11" ht="21" x14ac:dyDescent="0.4">
      <c r="A1" s="17" t="s">
        <v>628</v>
      </c>
      <c r="J1" s="65" t="s">
        <v>1169</v>
      </c>
    </row>
    <row r="3" spans="1:11" x14ac:dyDescent="0.3">
      <c r="A3" s="74" t="s">
        <v>595</v>
      </c>
      <c r="B3" s="74"/>
      <c r="C3" s="73"/>
      <c r="D3" s="73"/>
      <c r="E3" s="73"/>
    </row>
    <row r="4" spans="1:11" x14ac:dyDescent="0.3">
      <c r="A4" s="74" t="s">
        <v>593</v>
      </c>
      <c r="B4" s="74"/>
      <c r="C4" s="73"/>
      <c r="D4" s="73"/>
      <c r="E4" s="73"/>
    </row>
    <row r="5" spans="1:11" x14ac:dyDescent="0.3">
      <c r="A5" s="74" t="s">
        <v>306</v>
      </c>
      <c r="B5" s="74"/>
      <c r="C5" s="73"/>
      <c r="D5" s="73"/>
      <c r="E5" s="73"/>
    </row>
    <row r="6" spans="1:11" x14ac:dyDescent="0.3">
      <c r="A6" s="9" t="s">
        <v>629</v>
      </c>
    </row>
    <row r="7" spans="1:11" s="18" customFormat="1" ht="18" customHeight="1" x14ac:dyDescent="0.3">
      <c r="A7" s="16" t="s">
        <v>15</v>
      </c>
      <c r="B7" s="16" t="s">
        <v>14</v>
      </c>
      <c r="C7" s="16" t="s">
        <v>143</v>
      </c>
      <c r="D7" s="16" t="s">
        <v>16</v>
      </c>
      <c r="E7" s="16" t="s">
        <v>24</v>
      </c>
      <c r="F7" s="16" t="s">
        <v>209</v>
      </c>
      <c r="G7" s="16" t="s">
        <v>28</v>
      </c>
      <c r="H7" s="16" t="s">
        <v>29</v>
      </c>
      <c r="I7" s="16" t="s">
        <v>31</v>
      </c>
      <c r="J7" s="16" t="s">
        <v>141</v>
      </c>
      <c r="K7" s="16" t="s">
        <v>32</v>
      </c>
    </row>
    <row r="8" spans="1:11" ht="18" x14ac:dyDescent="0.35">
      <c r="A8" s="16"/>
      <c r="B8" s="19" t="s">
        <v>211</v>
      </c>
      <c r="C8" s="19"/>
      <c r="D8" s="20"/>
      <c r="E8" s="20"/>
      <c r="F8" s="20"/>
      <c r="G8" s="20"/>
      <c r="H8" s="20"/>
      <c r="I8" s="20"/>
      <c r="J8" s="20"/>
      <c r="K8" s="20"/>
    </row>
    <row r="9" spans="1:11" ht="45.6" customHeight="1" x14ac:dyDescent="0.3">
      <c r="A9" s="9">
        <v>1</v>
      </c>
      <c r="B9" s="21" t="s">
        <v>634</v>
      </c>
      <c r="C9" s="22" t="b">
        <v>0</v>
      </c>
      <c r="D9" s="3"/>
      <c r="E9" s="23"/>
      <c r="F9" s="23"/>
      <c r="H9" s="24"/>
      <c r="K9" s="23" t="s">
        <v>152</v>
      </c>
    </row>
    <row r="10" spans="1:11" ht="43.2" x14ac:dyDescent="0.3">
      <c r="A10" s="9">
        <v>2</v>
      </c>
      <c r="B10" s="21" t="s">
        <v>635</v>
      </c>
      <c r="C10" s="22" t="b">
        <v>0</v>
      </c>
      <c r="D10" s="3"/>
      <c r="H10" s="24"/>
    </row>
    <row r="11" spans="1:11" ht="43.2" x14ac:dyDescent="0.3">
      <c r="A11" s="9">
        <v>3</v>
      </c>
      <c r="B11" s="21" t="s">
        <v>636</v>
      </c>
      <c r="C11" s="22" t="b">
        <v>0</v>
      </c>
      <c r="D11" s="3"/>
      <c r="H11" s="24"/>
    </row>
    <row r="12" spans="1:11" ht="18" x14ac:dyDescent="0.35">
      <c r="A12" s="9"/>
      <c r="B12" s="19" t="s">
        <v>630</v>
      </c>
      <c r="C12" s="19"/>
      <c r="D12" s="20"/>
      <c r="E12" s="20"/>
      <c r="F12" s="20"/>
      <c r="G12" s="20"/>
      <c r="H12" s="20"/>
      <c r="I12" s="20"/>
      <c r="J12" s="20"/>
      <c r="K12" s="20"/>
    </row>
    <row r="13" spans="1:11" ht="43.2" x14ac:dyDescent="0.3">
      <c r="A13" s="9">
        <v>4</v>
      </c>
      <c r="B13" s="21" t="s">
        <v>637</v>
      </c>
      <c r="C13" s="22" t="b">
        <v>0</v>
      </c>
      <c r="D13" s="3"/>
      <c r="H13" s="24"/>
    </row>
    <row r="14" spans="1:11" ht="43.2" x14ac:dyDescent="0.3">
      <c r="A14" s="9">
        <v>5</v>
      </c>
      <c r="B14" s="21" t="s">
        <v>638</v>
      </c>
      <c r="C14" s="22" t="b">
        <v>0</v>
      </c>
      <c r="D14" s="3"/>
      <c r="H14" s="24"/>
    </row>
    <row r="15" spans="1:11" ht="28.8" x14ac:dyDescent="0.3">
      <c r="A15" s="9">
        <v>6</v>
      </c>
      <c r="B15" s="25" t="s">
        <v>639</v>
      </c>
      <c r="C15" s="26" t="b">
        <v>0</v>
      </c>
      <c r="D15" s="3"/>
      <c r="H15" s="24"/>
    </row>
    <row r="16" spans="1:11" ht="18" x14ac:dyDescent="0.35">
      <c r="A16" s="9"/>
      <c r="B16" s="19" t="s">
        <v>631</v>
      </c>
      <c r="C16" s="19"/>
      <c r="D16" s="20"/>
      <c r="E16" s="20"/>
      <c r="F16" s="20"/>
      <c r="G16" s="20"/>
      <c r="H16" s="20"/>
      <c r="I16" s="20"/>
      <c r="J16" s="20"/>
      <c r="K16" s="20"/>
    </row>
    <row r="17" spans="1:11" ht="43.2" x14ac:dyDescent="0.3">
      <c r="A17" s="9">
        <v>7</v>
      </c>
      <c r="B17" s="21" t="s">
        <v>640</v>
      </c>
      <c r="C17" s="26" t="b">
        <v>0</v>
      </c>
      <c r="D17" s="3"/>
      <c r="H17" s="24"/>
    </row>
    <row r="18" spans="1:11" ht="43.2" x14ac:dyDescent="0.3">
      <c r="A18" s="9">
        <v>8</v>
      </c>
      <c r="B18" s="21" t="s">
        <v>641</v>
      </c>
      <c r="C18" s="26" t="b">
        <v>0</v>
      </c>
      <c r="D18" s="3"/>
      <c r="H18" s="24"/>
    </row>
    <row r="19" spans="1:11" ht="43.2" x14ac:dyDescent="0.3">
      <c r="A19" s="9">
        <v>9</v>
      </c>
      <c r="B19" s="21" t="s">
        <v>642</v>
      </c>
      <c r="C19" s="26" t="b">
        <v>0</v>
      </c>
      <c r="D19" s="3"/>
      <c r="H19" s="24"/>
    </row>
    <row r="20" spans="1:11" ht="43.2" x14ac:dyDescent="0.3">
      <c r="A20" s="9">
        <v>10</v>
      </c>
      <c r="B20" s="21" t="s">
        <v>643</v>
      </c>
      <c r="C20" s="26" t="b">
        <v>0</v>
      </c>
      <c r="D20" s="3"/>
      <c r="H20" s="24"/>
    </row>
    <row r="21" spans="1:11" ht="28.8" x14ac:dyDescent="0.3">
      <c r="A21" s="9">
        <v>11</v>
      </c>
      <c r="B21" s="21" t="s">
        <v>644</v>
      </c>
      <c r="C21" s="26" t="b">
        <v>0</v>
      </c>
      <c r="D21" s="3"/>
      <c r="H21" s="24"/>
    </row>
    <row r="22" spans="1:11" ht="18" x14ac:dyDescent="0.35">
      <c r="A22" s="9"/>
      <c r="B22" s="19" t="s">
        <v>632</v>
      </c>
      <c r="C22" s="19"/>
      <c r="D22" s="20"/>
      <c r="E22" s="20"/>
      <c r="F22" s="20"/>
      <c r="G22" s="20"/>
      <c r="H22" s="20"/>
      <c r="I22" s="20"/>
      <c r="J22" s="20"/>
      <c r="K22" s="20"/>
    </row>
    <row r="23" spans="1:11" ht="43.2" x14ac:dyDescent="0.3">
      <c r="A23" s="9">
        <v>12</v>
      </c>
      <c r="B23" s="21" t="s">
        <v>645</v>
      </c>
      <c r="C23" s="26" t="b">
        <v>0</v>
      </c>
      <c r="D23" s="3"/>
      <c r="H23" s="24"/>
    </row>
    <row r="24" spans="1:11" ht="28.8" x14ac:dyDescent="0.3">
      <c r="A24" s="9">
        <v>13</v>
      </c>
      <c r="B24" s="21" t="s">
        <v>646</v>
      </c>
      <c r="C24" s="26" t="b">
        <v>0</v>
      </c>
      <c r="D24" s="3"/>
      <c r="H24" s="24"/>
    </row>
    <row r="25" spans="1:11" ht="18" x14ac:dyDescent="0.35">
      <c r="A25" s="9"/>
      <c r="B25" s="19" t="s">
        <v>633</v>
      </c>
      <c r="C25" s="19"/>
      <c r="D25" s="20"/>
      <c r="E25" s="20"/>
      <c r="F25" s="20"/>
      <c r="G25" s="20"/>
      <c r="H25" s="20"/>
      <c r="I25" s="20"/>
      <c r="J25" s="20"/>
      <c r="K25" s="20"/>
    </row>
    <row r="26" spans="1:11" ht="43.2" x14ac:dyDescent="0.3">
      <c r="A26" s="9">
        <v>14</v>
      </c>
      <c r="B26" s="21" t="s">
        <v>647</v>
      </c>
      <c r="C26" s="26" t="b">
        <v>0</v>
      </c>
      <c r="D26" s="3"/>
      <c r="H26" s="24"/>
    </row>
    <row r="27" spans="1:11" ht="28.8" x14ac:dyDescent="0.3">
      <c r="A27" s="9">
        <v>15</v>
      </c>
      <c r="B27" s="21" t="s">
        <v>648</v>
      </c>
      <c r="C27" s="26" t="b">
        <v>0</v>
      </c>
      <c r="D27" s="3"/>
      <c r="H27" s="24"/>
    </row>
    <row r="28" spans="1:11" ht="43.2" x14ac:dyDescent="0.3">
      <c r="A28" s="9">
        <v>16</v>
      </c>
      <c r="B28" s="21" t="s">
        <v>649</v>
      </c>
      <c r="C28" s="26" t="b">
        <v>0</v>
      </c>
      <c r="D28" s="3"/>
      <c r="H28" s="24"/>
    </row>
    <row r="29" spans="1:11" ht="18" x14ac:dyDescent="0.35">
      <c r="A29" s="9"/>
      <c r="B29" s="19" t="s">
        <v>567</v>
      </c>
      <c r="C29" s="19"/>
      <c r="D29" s="20"/>
      <c r="E29" s="20"/>
      <c r="F29" s="20"/>
      <c r="G29" s="20"/>
      <c r="H29" s="20"/>
      <c r="I29" s="20"/>
      <c r="J29" s="20"/>
      <c r="K29" s="20"/>
    </row>
    <row r="30" spans="1:11" ht="28.8" x14ac:dyDescent="0.3">
      <c r="A30" s="9">
        <v>17</v>
      </c>
      <c r="B30" s="21" t="s">
        <v>650</v>
      </c>
      <c r="C30" s="26" t="b">
        <v>0</v>
      </c>
      <c r="D30" s="3"/>
      <c r="H30" s="24"/>
    </row>
    <row r="31" spans="1:11" ht="28.8" x14ac:dyDescent="0.3">
      <c r="A31" s="9">
        <v>18</v>
      </c>
      <c r="B31" s="21" t="s">
        <v>651</v>
      </c>
      <c r="C31" s="26" t="b">
        <v>0</v>
      </c>
      <c r="D31" s="3"/>
      <c r="H31" s="24"/>
    </row>
    <row r="32" spans="1:11" ht="43.2" x14ac:dyDescent="0.3">
      <c r="A32" s="9">
        <v>19</v>
      </c>
      <c r="B32" s="21" t="s">
        <v>652</v>
      </c>
      <c r="C32" s="26" t="b">
        <v>0</v>
      </c>
      <c r="D32" s="3"/>
      <c r="H32" s="24"/>
    </row>
    <row r="33" spans="1:11" ht="18" x14ac:dyDescent="0.35">
      <c r="A33" s="9"/>
      <c r="B33" s="19" t="s">
        <v>158</v>
      </c>
      <c r="C33" s="19"/>
      <c r="D33" s="20"/>
      <c r="E33" s="20"/>
      <c r="F33" s="20"/>
      <c r="G33" s="20"/>
      <c r="H33" s="20"/>
      <c r="I33" s="20"/>
      <c r="J33" s="20"/>
      <c r="K33" s="20"/>
    </row>
    <row r="34" spans="1:11" ht="43.2" x14ac:dyDescent="0.3">
      <c r="A34" s="9">
        <v>20</v>
      </c>
      <c r="B34" s="21" t="s">
        <v>653</v>
      </c>
      <c r="C34" s="26" t="b">
        <v>0</v>
      </c>
      <c r="D34" s="3"/>
      <c r="H34" s="24"/>
    </row>
    <row r="35" spans="1:11" ht="43.2" x14ac:dyDescent="0.3">
      <c r="A35" s="9">
        <v>21</v>
      </c>
      <c r="B35" s="21" t="s">
        <v>654</v>
      </c>
      <c r="C35" s="26" t="b">
        <v>0</v>
      </c>
      <c r="D35" s="3"/>
      <c r="H35" s="24"/>
    </row>
    <row r="36" spans="1:11" ht="18" x14ac:dyDescent="0.35">
      <c r="A36" s="9"/>
      <c r="B36" s="19" t="s">
        <v>224</v>
      </c>
      <c r="C36" s="19"/>
      <c r="D36" s="20"/>
      <c r="E36" s="20"/>
      <c r="F36" s="20"/>
      <c r="G36" s="20"/>
      <c r="H36" s="20"/>
      <c r="I36" s="20"/>
      <c r="J36" s="20"/>
      <c r="K36" s="20"/>
    </row>
    <row r="37" spans="1:11" ht="43.2" x14ac:dyDescent="0.3">
      <c r="A37" s="9">
        <v>22</v>
      </c>
      <c r="B37" s="21" t="s">
        <v>655</v>
      </c>
      <c r="C37" s="26" t="b">
        <v>0</v>
      </c>
      <c r="D37" s="3"/>
      <c r="H37" s="24"/>
    </row>
    <row r="38" spans="1:11" ht="43.2" x14ac:dyDescent="0.3">
      <c r="A38" s="9">
        <v>23</v>
      </c>
      <c r="B38" s="21" t="s">
        <v>656</v>
      </c>
      <c r="C38" s="26" t="b">
        <v>0</v>
      </c>
      <c r="D38" s="3"/>
      <c r="H38" s="24"/>
    </row>
  </sheetData>
  <mergeCells count="6">
    <mergeCell ref="A3:B3"/>
    <mergeCell ref="C3:E3"/>
    <mergeCell ref="A5:B5"/>
    <mergeCell ref="C5:E5"/>
    <mergeCell ref="A4:B4"/>
    <mergeCell ref="C4:E4"/>
  </mergeCells>
  <conditionalFormatting sqref="D8:D38">
    <cfRule type="containsText" dxfId="380" priority="42" operator="containsText" text="NO">
      <formula>NOT(ISERROR(SEARCH("NO",D8)))</formula>
    </cfRule>
    <cfRule type="containsText" dxfId="379" priority="41" operator="containsText" text="SÍ">
      <formula>NOT(ISERROR(SEARCH("SÍ",D8)))</formula>
    </cfRule>
  </conditionalFormatting>
  <conditionalFormatting sqref="G8:G38">
    <cfRule type="containsText" dxfId="378" priority="40" operator="containsText" text="Alta">
      <formula>NOT(ISERROR(SEARCH("Alta",G8)))</formula>
    </cfRule>
    <cfRule type="containsText" dxfId="377" priority="39" operator="containsText" text="Muy alta">
      <formula>NOT(ISERROR(SEARCH("Muy alta",G8)))</formula>
    </cfRule>
    <cfRule type="containsText" dxfId="376" priority="38" operator="containsText" text="Media">
      <formula>NOT(ISERROR(SEARCH("Media",G8)))</formula>
    </cfRule>
    <cfRule type="containsText" dxfId="375" priority="37" operator="containsText" text="Baja">
      <formula>NOT(ISERROR(SEARCH("Baja",G8)))</formula>
    </cfRule>
  </conditionalFormatting>
  <conditionalFormatting sqref="H8 I8:J38">
    <cfRule type="containsText" dxfId="374" priority="33" operator="containsText" text="Abierto">
      <formula>NOT(ISERROR(SEARCH("Abierto",H8)))</formula>
    </cfRule>
    <cfRule type="containsText" dxfId="373" priority="32" operator="containsText" text="Cerrado">
      <formula>NOT(ISERROR(SEARCH("Cerrado",H8)))</formula>
    </cfRule>
    <cfRule type="containsText" dxfId="372" priority="31" operator="containsText" text="En desarrollo">
      <formula>NOT(ISERROR(SEARCH("En desarrollo",H8)))</formula>
    </cfRule>
  </conditionalFormatting>
  <conditionalFormatting sqref="H9:H11 H13:H15 H17:H21 H23:H24 H26:H28 H30:H32 H34:H35 H37:H38 E6 H7 E39 D40:D156 E157:E1048576">
    <cfRule type="cellIs" dxfId="371" priority="35" operator="greaterThan">
      <formula>TODAY()</formula>
    </cfRule>
  </conditionalFormatting>
  <conditionalFormatting sqref="H9:H11 H13:H15 H17:H21 H23:H24 H26:H28 H30:H32 H34:H35 H37:H38">
    <cfRule type="cellIs" dxfId="370" priority="36" operator="equal">
      <formula>TODAY()</formula>
    </cfRule>
    <cfRule type="cellIs" dxfId="369" priority="34" operator="lessThan">
      <formula>TODAY()</formula>
    </cfRule>
  </conditionalFormatting>
  <conditionalFormatting sqref="H12">
    <cfRule type="containsText" dxfId="368" priority="19" operator="containsText" text="En desarrollo">
      <formula>NOT(ISERROR(SEARCH("En desarrollo",H12)))</formula>
    </cfRule>
    <cfRule type="containsText" dxfId="367" priority="20" operator="containsText" text="Cerrado">
      <formula>NOT(ISERROR(SEARCH("Cerrado",H12)))</formula>
    </cfRule>
    <cfRule type="containsText" dxfId="366" priority="21" operator="containsText" text="Abierto">
      <formula>NOT(ISERROR(SEARCH("Abierto",H12)))</formula>
    </cfRule>
  </conditionalFormatting>
  <conditionalFormatting sqref="H16">
    <cfRule type="containsText" dxfId="365" priority="25" operator="containsText" text="En desarrollo">
      <formula>NOT(ISERROR(SEARCH("En desarrollo",H16)))</formula>
    </cfRule>
    <cfRule type="containsText" dxfId="364" priority="26" operator="containsText" text="Cerrado">
      <formula>NOT(ISERROR(SEARCH("Cerrado",H16)))</formula>
    </cfRule>
    <cfRule type="containsText" dxfId="363" priority="27" operator="containsText" text="Abierto">
      <formula>NOT(ISERROR(SEARCH("Abierto",H16)))</formula>
    </cfRule>
  </conditionalFormatting>
  <conditionalFormatting sqref="H22">
    <cfRule type="containsText" dxfId="362" priority="12" operator="containsText" text="Abierto">
      <formula>NOT(ISERROR(SEARCH("Abierto",H22)))</formula>
    </cfRule>
    <cfRule type="containsText" dxfId="361" priority="11" operator="containsText" text="Cerrado">
      <formula>NOT(ISERROR(SEARCH("Cerrado",H22)))</formula>
    </cfRule>
    <cfRule type="containsText" dxfId="360" priority="10" operator="containsText" text="En desarrollo">
      <formula>NOT(ISERROR(SEARCH("En desarrollo",H22)))</formula>
    </cfRule>
  </conditionalFormatting>
  <conditionalFormatting sqref="H25">
    <cfRule type="containsText" dxfId="359" priority="9" operator="containsText" text="Abierto">
      <formula>NOT(ISERROR(SEARCH("Abierto",H25)))</formula>
    </cfRule>
    <cfRule type="containsText" dxfId="358" priority="8" operator="containsText" text="Cerrado">
      <formula>NOT(ISERROR(SEARCH("Cerrado",H25)))</formula>
    </cfRule>
    <cfRule type="containsText" dxfId="357" priority="7" operator="containsText" text="En desarrollo">
      <formula>NOT(ISERROR(SEARCH("En desarrollo",H25)))</formula>
    </cfRule>
  </conditionalFormatting>
  <conditionalFormatting sqref="H29">
    <cfRule type="containsText" dxfId="356" priority="4" operator="containsText" text="En desarrollo">
      <formula>NOT(ISERROR(SEARCH("En desarrollo",H29)))</formula>
    </cfRule>
    <cfRule type="containsText" dxfId="355" priority="6" operator="containsText" text="Abierto">
      <formula>NOT(ISERROR(SEARCH("Abierto",H29)))</formula>
    </cfRule>
    <cfRule type="containsText" dxfId="354" priority="5" operator="containsText" text="Cerrado">
      <formula>NOT(ISERROR(SEARCH("Cerrado",H29)))</formula>
    </cfRule>
  </conditionalFormatting>
  <conditionalFormatting sqref="H33">
    <cfRule type="containsText" dxfId="353" priority="2" operator="containsText" text="Cerrado">
      <formula>NOT(ISERROR(SEARCH("Cerrado",H33)))</formula>
    </cfRule>
    <cfRule type="containsText" dxfId="352" priority="3" operator="containsText" text="Abierto">
      <formula>NOT(ISERROR(SEARCH("Abierto",H33)))</formula>
    </cfRule>
    <cfRule type="containsText" dxfId="351" priority="1" operator="containsText" text="En desarrollo">
      <formula>NOT(ISERROR(SEARCH("En desarrollo",H33)))</formula>
    </cfRule>
  </conditionalFormatting>
  <conditionalFormatting sqref="H36">
    <cfRule type="containsText" dxfId="350" priority="15" operator="containsText" text="Abierto">
      <formula>NOT(ISERROR(SEARCH("Abierto",H36)))</formula>
    </cfRule>
    <cfRule type="containsText" dxfId="349" priority="14" operator="containsText" text="Cerrado">
      <formula>NOT(ISERROR(SEARCH("Cerrado",H36)))</formula>
    </cfRule>
    <cfRule type="containsText" dxfId="348" priority="13" operator="containsText" text="En desarrollo">
      <formula>NOT(ISERROR(SEARCH("En desarrollo",H36)))</formula>
    </cfRule>
  </conditionalFormatting>
  <dataValidations count="4">
    <dataValidation type="list" allowBlank="1" showInputMessage="1" showErrorMessage="1" sqref="G13:G15 G10:G11 G37:G38 G17:G21 G23:G24 G26:G28 G30:G32 G34:G35" xr:uid="{99803BA5-DF59-4649-BE1A-D3AFFC1FAD28}">
      <formula1>"Baja,Media,Alta,Muy alta"</formula1>
    </dataValidation>
    <dataValidation type="list" allowBlank="1" showInputMessage="1" showErrorMessage="1" sqref="G9" xr:uid="{BCA7F32C-C798-427A-8724-EE9F16C7919E}">
      <formula1>"Baja,Media,Alta,Muy alta,"</formula1>
    </dataValidation>
    <dataValidation type="list" allowBlank="1" showInputMessage="1" showErrorMessage="1" sqref="I8:I38" xr:uid="{0F7BA704-2FDA-47BB-877A-2D087ED7FC52}">
      <formula1>"-,Abierto,Cerrado, En desarrollo"</formula1>
    </dataValidation>
    <dataValidation type="list" allowBlank="1" showInputMessage="1" showErrorMessage="1" sqref="D8:D38" xr:uid="{4B1A85B3-36A6-4440-B475-A6BA92617800}">
      <formula1>"SÍ,NO, N/A"</formula1>
    </dataValidation>
  </dataValidations>
  <hyperlinks>
    <hyperlink ref="J1" location="ÍNDICE!A1" display="VOLVER AL IÍNDICE" xr:uid="{B22184A9-1C30-48BD-91EA-B7C50297BFFB}"/>
  </hyperlinks>
  <pageMargins left="0.7" right="0.7" top="0.75" bottom="0.75" header="0.3" footer="0.3"/>
  <pageSetup paperSize="9" orientation="portrait" r:id="rId1"/>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r:uid="{6A7A2DAD-DF1C-462C-8A63-5919D07EC359}">
          <x14:formula1>
            <xm:f>Datos_básicos!$A$38:$A$50</xm:f>
          </x14:formula1>
          <xm:sqref>J8:J38</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124ACE-3DD9-4DEC-B929-B8CB52863FE4}">
  <sheetPr codeName="Hoja18"/>
  <dimension ref="A1:K35"/>
  <sheetViews>
    <sheetView zoomScale="85" zoomScaleNormal="85" workbookViewId="0"/>
  </sheetViews>
  <sheetFormatPr baseColWidth="10" defaultRowHeight="14.4" x14ac:dyDescent="0.3"/>
  <cols>
    <col min="1" max="1" width="4.77734375" style="1" customWidth="1"/>
    <col min="2" max="2" width="79.21875" style="1" customWidth="1"/>
    <col min="3" max="3" width="12.44140625" style="1" customWidth="1"/>
    <col min="4" max="4" width="11.44140625" style="1" customWidth="1"/>
    <col min="5" max="5" width="66" style="1" customWidth="1"/>
    <col min="6" max="6" width="54.6640625" style="1" customWidth="1"/>
    <col min="7" max="7" width="28.88671875" style="1" customWidth="1"/>
    <col min="8" max="8" width="29.21875" style="1" customWidth="1"/>
    <col min="9" max="9" width="20.88671875" style="1" customWidth="1"/>
    <col min="10" max="10" width="13.33203125" style="1" customWidth="1"/>
    <col min="11" max="16384" width="11.5546875" style="1"/>
  </cols>
  <sheetData>
    <row r="1" spans="1:11" ht="21" x14ac:dyDescent="0.4">
      <c r="A1" s="17" t="s">
        <v>657</v>
      </c>
      <c r="J1" s="65" t="s">
        <v>1169</v>
      </c>
    </row>
    <row r="2" spans="1:11" x14ac:dyDescent="0.3">
      <c r="A2" s="35" t="s">
        <v>660</v>
      </c>
      <c r="B2" s="36"/>
    </row>
    <row r="3" spans="1:11" x14ac:dyDescent="0.3">
      <c r="A3" s="74" t="s">
        <v>658</v>
      </c>
      <c r="B3" s="74"/>
      <c r="C3" s="73"/>
      <c r="D3" s="73"/>
      <c r="E3" s="73"/>
    </row>
    <row r="4" spans="1:11" x14ac:dyDescent="0.3">
      <c r="A4" s="74" t="s">
        <v>306</v>
      </c>
      <c r="B4" s="74"/>
      <c r="C4" s="73"/>
      <c r="D4" s="73"/>
      <c r="E4" s="73"/>
    </row>
    <row r="5" spans="1:11" x14ac:dyDescent="0.3">
      <c r="A5" s="9" t="s">
        <v>659</v>
      </c>
    </row>
    <row r="6" spans="1:11" s="18" customFormat="1" ht="18" customHeight="1" x14ac:dyDescent="0.3">
      <c r="A6" s="16" t="s">
        <v>15</v>
      </c>
      <c r="B6" s="16" t="s">
        <v>14</v>
      </c>
      <c r="C6" s="16" t="s">
        <v>143</v>
      </c>
      <c r="D6" s="16" t="s">
        <v>16</v>
      </c>
      <c r="E6" s="16" t="s">
        <v>24</v>
      </c>
      <c r="F6" s="16" t="s">
        <v>209</v>
      </c>
      <c r="G6" s="16" t="s">
        <v>28</v>
      </c>
      <c r="H6" s="16" t="s">
        <v>29</v>
      </c>
      <c r="I6" s="16" t="s">
        <v>31</v>
      </c>
      <c r="J6" s="16" t="s">
        <v>141</v>
      </c>
      <c r="K6" s="16" t="s">
        <v>32</v>
      </c>
    </row>
    <row r="7" spans="1:11" ht="18" x14ac:dyDescent="0.35">
      <c r="A7" s="16"/>
      <c r="B7" s="19" t="s">
        <v>661</v>
      </c>
      <c r="C7" s="19"/>
      <c r="D7" s="20"/>
      <c r="E7" s="20"/>
      <c r="F7" s="20"/>
      <c r="G7" s="20"/>
      <c r="H7" s="20"/>
      <c r="I7" s="20"/>
      <c r="J7" s="20"/>
      <c r="K7" s="20"/>
    </row>
    <row r="8" spans="1:11" ht="42.6" customHeight="1" x14ac:dyDescent="0.3">
      <c r="A8" s="9">
        <v>1</v>
      </c>
      <c r="B8" s="21" t="s">
        <v>667</v>
      </c>
      <c r="C8" s="22" t="b">
        <v>0</v>
      </c>
      <c r="D8" s="3"/>
      <c r="E8" s="23"/>
      <c r="F8" s="23"/>
      <c r="H8" s="24"/>
      <c r="K8" s="23" t="s">
        <v>152</v>
      </c>
    </row>
    <row r="9" spans="1:11" ht="43.2" x14ac:dyDescent="0.3">
      <c r="A9" s="9">
        <v>2</v>
      </c>
      <c r="B9" s="21" t="s">
        <v>668</v>
      </c>
      <c r="C9" s="22" t="b">
        <v>0</v>
      </c>
      <c r="D9" s="3"/>
      <c r="H9" s="24"/>
    </row>
    <row r="10" spans="1:11" ht="43.2" x14ac:dyDescent="0.3">
      <c r="A10" s="9">
        <v>3</v>
      </c>
      <c r="B10" s="21" t="s">
        <v>669</v>
      </c>
      <c r="C10" s="22" t="b">
        <v>0</v>
      </c>
      <c r="D10" s="3"/>
      <c r="H10" s="24"/>
    </row>
    <row r="11" spans="1:11" ht="43.2" x14ac:dyDescent="0.3">
      <c r="A11" s="9"/>
      <c r="B11" s="21" t="s">
        <v>670</v>
      </c>
      <c r="C11" s="22" t="b">
        <v>0</v>
      </c>
      <c r="D11" s="3"/>
      <c r="H11" s="24"/>
    </row>
    <row r="12" spans="1:11" ht="18" x14ac:dyDescent="0.35">
      <c r="A12" s="9"/>
      <c r="B12" s="19" t="s">
        <v>662</v>
      </c>
      <c r="C12" s="19"/>
      <c r="D12" s="20"/>
      <c r="E12" s="20"/>
      <c r="F12" s="20"/>
      <c r="G12" s="20"/>
      <c r="H12" s="20"/>
      <c r="I12" s="20"/>
      <c r="J12" s="20"/>
      <c r="K12" s="20"/>
    </row>
    <row r="13" spans="1:11" ht="43.2" x14ac:dyDescent="0.3">
      <c r="A13" s="9">
        <v>4</v>
      </c>
      <c r="B13" s="21" t="s">
        <v>671</v>
      </c>
      <c r="C13" s="22" t="b">
        <v>0</v>
      </c>
      <c r="D13" s="3"/>
      <c r="H13" s="24"/>
    </row>
    <row r="14" spans="1:11" ht="43.2" x14ac:dyDescent="0.3">
      <c r="A14" s="9">
        <v>5</v>
      </c>
      <c r="B14" s="21" t="s">
        <v>672</v>
      </c>
      <c r="C14" s="22" t="b">
        <v>0</v>
      </c>
      <c r="D14" s="3"/>
      <c r="H14" s="24"/>
    </row>
    <row r="15" spans="1:11" ht="43.2" x14ac:dyDescent="0.3">
      <c r="A15" s="9">
        <v>6</v>
      </c>
      <c r="B15" s="25" t="s">
        <v>673</v>
      </c>
      <c r="C15" s="26" t="b">
        <v>0</v>
      </c>
      <c r="D15" s="3"/>
      <c r="H15" s="24"/>
    </row>
    <row r="16" spans="1:11" ht="43.2" x14ac:dyDescent="0.3">
      <c r="A16" s="9"/>
      <c r="B16" s="21" t="s">
        <v>674</v>
      </c>
      <c r="C16" s="26" t="b">
        <v>0</v>
      </c>
      <c r="D16" s="3"/>
      <c r="H16" s="24"/>
    </row>
    <row r="17" spans="1:11" ht="43.2" x14ac:dyDescent="0.3">
      <c r="A17" s="9"/>
      <c r="B17" s="21" t="s">
        <v>675</v>
      </c>
      <c r="C17" s="26" t="b">
        <v>0</v>
      </c>
      <c r="D17" s="3"/>
      <c r="H17" s="24"/>
    </row>
    <row r="18" spans="1:11" ht="18" x14ac:dyDescent="0.35">
      <c r="A18" s="9"/>
      <c r="B18" s="19" t="s">
        <v>663</v>
      </c>
      <c r="C18" s="19"/>
      <c r="D18" s="20"/>
      <c r="E18" s="20"/>
      <c r="F18" s="20"/>
      <c r="G18" s="20"/>
      <c r="H18" s="20"/>
      <c r="I18" s="20"/>
      <c r="J18" s="20"/>
      <c r="K18" s="20"/>
    </row>
    <row r="19" spans="1:11" ht="43.2" x14ac:dyDescent="0.3">
      <c r="A19" s="9">
        <v>7</v>
      </c>
      <c r="B19" s="21" t="s">
        <v>676</v>
      </c>
      <c r="C19" s="26" t="b">
        <v>0</v>
      </c>
      <c r="D19" s="3"/>
      <c r="H19" s="24"/>
    </row>
    <row r="20" spans="1:11" ht="43.2" x14ac:dyDescent="0.3">
      <c r="A20" s="9">
        <v>8</v>
      </c>
      <c r="B20" s="21" t="s">
        <v>677</v>
      </c>
      <c r="C20" s="26" t="b">
        <v>0</v>
      </c>
      <c r="D20" s="3"/>
      <c r="H20" s="24"/>
    </row>
    <row r="21" spans="1:11" ht="43.2" x14ac:dyDescent="0.3">
      <c r="A21" s="9">
        <v>9</v>
      </c>
      <c r="B21" s="21" t="s">
        <v>678</v>
      </c>
      <c r="C21" s="26" t="b">
        <v>0</v>
      </c>
      <c r="D21" s="3"/>
      <c r="H21" s="24"/>
    </row>
    <row r="22" spans="1:11" ht="43.2" x14ac:dyDescent="0.3">
      <c r="A22" s="9">
        <v>10</v>
      </c>
      <c r="B22" s="21" t="s">
        <v>679</v>
      </c>
      <c r="C22" s="26" t="b">
        <v>0</v>
      </c>
      <c r="D22" s="3"/>
      <c r="H22" s="24"/>
    </row>
    <row r="23" spans="1:11" ht="18" x14ac:dyDescent="0.35">
      <c r="A23" s="9"/>
      <c r="B23" s="19" t="s">
        <v>664</v>
      </c>
      <c r="C23" s="19"/>
      <c r="D23" s="20"/>
      <c r="E23" s="20"/>
      <c r="F23" s="20"/>
      <c r="G23" s="20"/>
      <c r="H23" s="20"/>
      <c r="I23" s="20"/>
      <c r="J23" s="20"/>
      <c r="K23" s="20"/>
    </row>
    <row r="24" spans="1:11" ht="28.8" x14ac:dyDescent="0.3">
      <c r="A24" s="9">
        <v>12</v>
      </c>
      <c r="B24" s="21" t="s">
        <v>680</v>
      </c>
      <c r="C24" s="26" t="b">
        <v>0</v>
      </c>
      <c r="D24" s="3"/>
      <c r="H24" s="24"/>
    </row>
    <row r="25" spans="1:11" ht="28.8" x14ac:dyDescent="0.3">
      <c r="A25" s="9">
        <v>13</v>
      </c>
      <c r="B25" s="21" t="s">
        <v>681</v>
      </c>
      <c r="C25" s="26" t="b">
        <v>0</v>
      </c>
      <c r="D25" s="3"/>
      <c r="H25" s="24"/>
    </row>
    <row r="26" spans="1:11" ht="43.2" x14ac:dyDescent="0.3">
      <c r="A26" s="9">
        <v>14</v>
      </c>
      <c r="B26" s="21" t="s">
        <v>682</v>
      </c>
      <c r="C26" s="26" t="b">
        <v>0</v>
      </c>
      <c r="D26" s="3"/>
      <c r="H26" s="24"/>
    </row>
    <row r="27" spans="1:11" ht="43.2" x14ac:dyDescent="0.3">
      <c r="A27" s="9">
        <v>15</v>
      </c>
      <c r="B27" s="21" t="s">
        <v>683</v>
      </c>
      <c r="C27" s="26" t="b">
        <v>0</v>
      </c>
      <c r="D27" s="3"/>
      <c r="H27" s="24"/>
    </row>
    <row r="28" spans="1:11" ht="18" x14ac:dyDescent="0.35">
      <c r="A28" s="9"/>
      <c r="B28" s="19" t="s">
        <v>665</v>
      </c>
      <c r="C28" s="19"/>
      <c r="D28" s="20"/>
      <c r="E28" s="20"/>
      <c r="F28" s="20"/>
      <c r="G28" s="20"/>
      <c r="H28" s="20"/>
      <c r="I28" s="20"/>
      <c r="J28" s="20"/>
      <c r="K28" s="20"/>
    </row>
    <row r="29" spans="1:11" ht="43.2" x14ac:dyDescent="0.3">
      <c r="A29" s="9">
        <v>17</v>
      </c>
      <c r="B29" s="21" t="s">
        <v>684</v>
      </c>
      <c r="C29" s="26" t="b">
        <v>0</v>
      </c>
      <c r="D29" s="3"/>
      <c r="H29" s="24"/>
    </row>
    <row r="30" spans="1:11" ht="43.2" x14ac:dyDescent="0.3">
      <c r="A30" s="9">
        <v>18</v>
      </c>
      <c r="B30" s="21" t="s">
        <v>685</v>
      </c>
      <c r="C30" s="26" t="b">
        <v>0</v>
      </c>
      <c r="D30" s="3"/>
      <c r="H30" s="24"/>
    </row>
    <row r="31" spans="1:11" ht="43.2" x14ac:dyDescent="0.3">
      <c r="A31" s="9">
        <v>19</v>
      </c>
      <c r="B31" s="21" t="s">
        <v>686</v>
      </c>
      <c r="C31" s="26" t="b">
        <v>0</v>
      </c>
      <c r="D31" s="3"/>
      <c r="H31" s="24"/>
    </row>
    <row r="32" spans="1:11" ht="18" x14ac:dyDescent="0.35">
      <c r="A32" s="9"/>
      <c r="B32" s="19" t="s">
        <v>666</v>
      </c>
      <c r="C32" s="19"/>
      <c r="D32" s="20"/>
      <c r="E32" s="20"/>
      <c r="F32" s="20"/>
      <c r="G32" s="20"/>
      <c r="H32" s="20"/>
      <c r="I32" s="20"/>
      <c r="J32" s="20"/>
      <c r="K32" s="20"/>
    </row>
    <row r="33" spans="1:8" ht="43.2" x14ac:dyDescent="0.3">
      <c r="A33" s="9">
        <v>20</v>
      </c>
      <c r="B33" s="21" t="s">
        <v>687</v>
      </c>
      <c r="C33" s="26" t="b">
        <v>0</v>
      </c>
      <c r="D33" s="3"/>
      <c r="H33" s="24"/>
    </row>
    <row r="34" spans="1:8" ht="43.2" x14ac:dyDescent="0.3">
      <c r="A34" s="9"/>
      <c r="B34" s="21" t="s">
        <v>688</v>
      </c>
      <c r="C34" s="26" t="b">
        <v>0</v>
      </c>
      <c r="D34" s="3"/>
      <c r="H34" s="24"/>
    </row>
    <row r="35" spans="1:8" ht="43.2" x14ac:dyDescent="0.3">
      <c r="A35" s="9"/>
      <c r="B35" s="21" t="s">
        <v>689</v>
      </c>
      <c r="C35" s="26" t="b">
        <v>0</v>
      </c>
      <c r="D35" s="3"/>
      <c r="H35" s="24"/>
    </row>
  </sheetData>
  <mergeCells count="4">
    <mergeCell ref="A3:B3"/>
    <mergeCell ref="C3:E3"/>
    <mergeCell ref="A4:B4"/>
    <mergeCell ref="C4:E4"/>
  </mergeCells>
  <conditionalFormatting sqref="D7:D35">
    <cfRule type="containsText" dxfId="347" priority="32" operator="containsText" text="SÍ">
      <formula>NOT(ISERROR(SEARCH("SÍ",D7)))</formula>
    </cfRule>
    <cfRule type="containsText" dxfId="346" priority="33" operator="containsText" text="NO">
      <formula>NOT(ISERROR(SEARCH("NO",D7)))</formula>
    </cfRule>
  </conditionalFormatting>
  <conditionalFormatting sqref="G7:G35">
    <cfRule type="containsText" dxfId="345" priority="28" operator="containsText" text="Baja">
      <formula>NOT(ISERROR(SEARCH("Baja",G7)))</formula>
    </cfRule>
    <cfRule type="containsText" dxfId="344" priority="29" operator="containsText" text="Media">
      <formula>NOT(ISERROR(SEARCH("Media",G7)))</formula>
    </cfRule>
    <cfRule type="containsText" dxfId="343" priority="30" operator="containsText" text="Muy alta">
      <formula>NOT(ISERROR(SEARCH("Muy alta",G7)))</formula>
    </cfRule>
    <cfRule type="containsText" dxfId="342" priority="31" operator="containsText" text="Alta">
      <formula>NOT(ISERROR(SEARCH("Alta",G7)))</formula>
    </cfRule>
  </conditionalFormatting>
  <conditionalFormatting sqref="H7 I7:J35">
    <cfRule type="containsText" dxfId="341" priority="22" operator="containsText" text="En desarrollo">
      <formula>NOT(ISERROR(SEARCH("En desarrollo",H7)))</formula>
    </cfRule>
    <cfRule type="containsText" dxfId="340" priority="23" operator="containsText" text="Cerrado">
      <formula>NOT(ISERROR(SEARCH("Cerrado",H7)))</formula>
    </cfRule>
    <cfRule type="containsText" dxfId="339" priority="24" operator="containsText" text="Abierto">
      <formula>NOT(ISERROR(SEARCH("Abierto",H7)))</formula>
    </cfRule>
  </conditionalFormatting>
  <conditionalFormatting sqref="H8:H11 H13:H17 H19:H22 H24:H27 H29:H31 H33:H35 E5 H6 E36 D37:D153 E154:E1048576">
    <cfRule type="cellIs" dxfId="338" priority="26" operator="greaterThan">
      <formula>TODAY()</formula>
    </cfRule>
  </conditionalFormatting>
  <conditionalFormatting sqref="H8:H11 H13:H17 H19:H22 H24:H27 H29:H31 H33:H35">
    <cfRule type="cellIs" dxfId="337" priority="25" operator="lessThan">
      <formula>TODAY()</formula>
    </cfRule>
    <cfRule type="cellIs" dxfId="336" priority="27" operator="equal">
      <formula>TODAY()</formula>
    </cfRule>
  </conditionalFormatting>
  <conditionalFormatting sqref="H12">
    <cfRule type="containsText" dxfId="335" priority="16" operator="containsText" text="En desarrollo">
      <formula>NOT(ISERROR(SEARCH("En desarrollo",H12)))</formula>
    </cfRule>
    <cfRule type="containsText" dxfId="334" priority="17" operator="containsText" text="Cerrado">
      <formula>NOT(ISERROR(SEARCH("Cerrado",H12)))</formula>
    </cfRule>
    <cfRule type="containsText" dxfId="333" priority="18" operator="containsText" text="Abierto">
      <formula>NOT(ISERROR(SEARCH("Abierto",H12)))</formula>
    </cfRule>
  </conditionalFormatting>
  <conditionalFormatting sqref="H18">
    <cfRule type="containsText" dxfId="332" priority="19" operator="containsText" text="En desarrollo">
      <formula>NOT(ISERROR(SEARCH("En desarrollo",H18)))</formula>
    </cfRule>
    <cfRule type="containsText" dxfId="331" priority="20" operator="containsText" text="Cerrado">
      <formula>NOT(ISERROR(SEARCH("Cerrado",H18)))</formula>
    </cfRule>
    <cfRule type="containsText" dxfId="330" priority="21" operator="containsText" text="Abierto">
      <formula>NOT(ISERROR(SEARCH("Abierto",H18)))</formula>
    </cfRule>
  </conditionalFormatting>
  <conditionalFormatting sqref="H23">
    <cfRule type="containsText" dxfId="329" priority="10" operator="containsText" text="En desarrollo">
      <formula>NOT(ISERROR(SEARCH("En desarrollo",H23)))</formula>
    </cfRule>
    <cfRule type="containsText" dxfId="328" priority="11" operator="containsText" text="Cerrado">
      <formula>NOT(ISERROR(SEARCH("Cerrado",H23)))</formula>
    </cfRule>
    <cfRule type="containsText" dxfId="327" priority="12" operator="containsText" text="Abierto">
      <formula>NOT(ISERROR(SEARCH("Abierto",H23)))</formula>
    </cfRule>
  </conditionalFormatting>
  <conditionalFormatting sqref="H28">
    <cfRule type="containsText" dxfId="326" priority="4" operator="containsText" text="En desarrollo">
      <formula>NOT(ISERROR(SEARCH("En desarrollo",H28)))</formula>
    </cfRule>
    <cfRule type="containsText" dxfId="325" priority="5" operator="containsText" text="Cerrado">
      <formula>NOT(ISERROR(SEARCH("Cerrado",H28)))</formula>
    </cfRule>
    <cfRule type="containsText" dxfId="324" priority="6" operator="containsText" text="Abierto">
      <formula>NOT(ISERROR(SEARCH("Abierto",H28)))</formula>
    </cfRule>
  </conditionalFormatting>
  <conditionalFormatting sqref="H32">
    <cfRule type="containsText" dxfId="323" priority="1" operator="containsText" text="En desarrollo">
      <formula>NOT(ISERROR(SEARCH("En desarrollo",H32)))</formula>
    </cfRule>
    <cfRule type="containsText" dxfId="322" priority="2" operator="containsText" text="Cerrado">
      <formula>NOT(ISERROR(SEARCH("Cerrado",H32)))</formula>
    </cfRule>
    <cfRule type="containsText" dxfId="321" priority="3" operator="containsText" text="Abierto">
      <formula>NOT(ISERROR(SEARCH("Abierto",H32)))</formula>
    </cfRule>
  </conditionalFormatting>
  <dataValidations count="4">
    <dataValidation type="list" allowBlank="1" showInputMessage="1" showErrorMessage="1" sqref="G8" xr:uid="{596EC1E0-0C09-4515-AD64-27787E5487C7}">
      <formula1>"Baja,Media,Alta,Muy alta,"</formula1>
    </dataValidation>
    <dataValidation type="list" allowBlank="1" showInputMessage="1" showErrorMessage="1" sqref="G19:G22 G24:G27 G29:G31 G9:G11 G13:G17 G33:G35" xr:uid="{EC326E8C-CF1A-4856-93AB-9EBA43A5AE94}">
      <formula1>"Baja,Media,Alta,Muy alta"</formula1>
    </dataValidation>
    <dataValidation type="list" allowBlank="1" showInputMessage="1" showErrorMessage="1" sqref="D7:D35" xr:uid="{72F6BAE4-4237-47D7-800F-CBA3CD0B3886}">
      <formula1>"SÍ,NO, N/A"</formula1>
    </dataValidation>
    <dataValidation type="list" allowBlank="1" showInputMessage="1" showErrorMessage="1" sqref="I7:I35" xr:uid="{73DBCFE5-B6D9-4E3F-9EA8-52205EB379A5}">
      <formula1>"-,Abierto,Cerrado, En desarrollo"</formula1>
    </dataValidation>
  </dataValidations>
  <hyperlinks>
    <hyperlink ref="J1" location="ÍNDICE!A1" display="VOLVER AL IÍNDICE" xr:uid="{B78C3012-D784-468E-9191-85FFA6818524}"/>
  </hyperlinks>
  <pageMargins left="0.7" right="0.7" top="0.75" bottom="0.75" header="0.3" footer="0.3"/>
  <pageSetup paperSize="9" orientation="portrait" r:id="rId1"/>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r:uid="{6C4AA14A-7E5A-4EB9-8EFC-41EC42B8472F}">
          <x14:formula1>
            <xm:f>Datos_básicos!$A$38:$A$50</xm:f>
          </x14:formula1>
          <xm:sqref>J7:J35</xm:sqref>
        </x14:dataValidation>
      </x14:dataValidation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1E7EF7-532F-4CD7-B61B-1B21DD23D9E4}">
  <sheetPr codeName="Hoja19"/>
  <dimension ref="A1:K47"/>
  <sheetViews>
    <sheetView zoomScale="85" zoomScaleNormal="85" workbookViewId="0"/>
  </sheetViews>
  <sheetFormatPr baseColWidth="10" defaultRowHeight="14.4" x14ac:dyDescent="0.3"/>
  <cols>
    <col min="1" max="1" width="4.77734375" style="1" customWidth="1"/>
    <col min="2" max="2" width="79.21875" style="1" customWidth="1"/>
    <col min="3" max="3" width="12.44140625" style="1" customWidth="1"/>
    <col min="4" max="4" width="11.44140625" style="1" customWidth="1"/>
    <col min="5" max="5" width="66" style="1" customWidth="1"/>
    <col min="6" max="6" width="54.6640625" style="1" customWidth="1"/>
    <col min="7" max="7" width="28.88671875" style="1" customWidth="1"/>
    <col min="8" max="8" width="29.21875" style="1" customWidth="1"/>
    <col min="9" max="9" width="20.88671875" style="1" customWidth="1"/>
    <col min="10" max="10" width="13.33203125" style="1" customWidth="1"/>
    <col min="11" max="16384" width="11.5546875" style="1"/>
  </cols>
  <sheetData>
    <row r="1" spans="1:11" ht="21" x14ac:dyDescent="0.4">
      <c r="A1" s="17" t="s">
        <v>657</v>
      </c>
      <c r="J1" s="65" t="s">
        <v>1169</v>
      </c>
    </row>
    <row r="3" spans="1:11" x14ac:dyDescent="0.3">
      <c r="A3" s="74" t="s">
        <v>595</v>
      </c>
      <c r="B3" s="74"/>
      <c r="C3" s="73"/>
      <c r="D3" s="73"/>
      <c r="E3" s="73"/>
    </row>
    <row r="4" spans="1:11" x14ac:dyDescent="0.3">
      <c r="A4" s="74" t="s">
        <v>306</v>
      </c>
      <c r="B4" s="74"/>
      <c r="C4" s="73"/>
      <c r="D4" s="73"/>
      <c r="E4" s="73"/>
    </row>
    <row r="5" spans="1:11" x14ac:dyDescent="0.3">
      <c r="A5" s="9" t="s">
        <v>998</v>
      </c>
    </row>
    <row r="6" spans="1:11" s="18" customFormat="1" ht="18" customHeight="1" x14ac:dyDescent="0.3">
      <c r="A6" s="16" t="s">
        <v>15</v>
      </c>
      <c r="B6" s="16" t="s">
        <v>14</v>
      </c>
      <c r="C6" s="16" t="s">
        <v>143</v>
      </c>
      <c r="D6" s="16" t="s">
        <v>16</v>
      </c>
      <c r="E6" s="16" t="s">
        <v>24</v>
      </c>
      <c r="F6" s="16" t="s">
        <v>209</v>
      </c>
      <c r="G6" s="16" t="s">
        <v>28</v>
      </c>
      <c r="H6" s="16" t="s">
        <v>29</v>
      </c>
      <c r="I6" s="16" t="s">
        <v>31</v>
      </c>
      <c r="J6" s="16" t="s">
        <v>141</v>
      </c>
      <c r="K6" s="16" t="s">
        <v>32</v>
      </c>
    </row>
    <row r="7" spans="1:11" ht="18" x14ac:dyDescent="0.35">
      <c r="A7" s="16"/>
      <c r="B7" s="19" t="s">
        <v>999</v>
      </c>
      <c r="C7" s="19"/>
      <c r="D7" s="20"/>
      <c r="E7" s="20"/>
      <c r="F7" s="20"/>
      <c r="G7" s="20"/>
      <c r="H7" s="20"/>
      <c r="I7" s="20"/>
      <c r="J7" s="20"/>
      <c r="K7" s="20"/>
    </row>
    <row r="8" spans="1:11" ht="85.8" customHeight="1" x14ac:dyDescent="0.3">
      <c r="A8" s="9">
        <v>1</v>
      </c>
      <c r="B8" s="21" t="s">
        <v>1000</v>
      </c>
      <c r="C8" s="22" t="b">
        <v>0</v>
      </c>
      <c r="D8" s="3"/>
      <c r="H8" s="24"/>
      <c r="K8" s="1" t="s">
        <v>152</v>
      </c>
    </row>
    <row r="9" spans="1:11" ht="43.2" x14ac:dyDescent="0.3">
      <c r="A9" s="9">
        <v>2</v>
      </c>
      <c r="B9" s="21" t="s">
        <v>1001</v>
      </c>
      <c r="C9" s="22" t="b">
        <v>0</v>
      </c>
      <c r="D9" s="3"/>
      <c r="H9" s="24"/>
    </row>
    <row r="10" spans="1:11" ht="43.2" x14ac:dyDescent="0.3">
      <c r="A10" s="9">
        <v>3</v>
      </c>
      <c r="B10" s="21" t="s">
        <v>1002</v>
      </c>
      <c r="C10" s="22" t="b">
        <v>0</v>
      </c>
      <c r="D10" s="3"/>
      <c r="H10" s="24"/>
    </row>
    <row r="11" spans="1:11" ht="18" x14ac:dyDescent="0.35">
      <c r="A11" s="9"/>
      <c r="B11" s="19" t="s">
        <v>1003</v>
      </c>
      <c r="C11" s="19"/>
      <c r="D11" s="20"/>
      <c r="E11" s="20"/>
      <c r="F11" s="20"/>
      <c r="G11" s="20"/>
      <c r="H11" s="20"/>
      <c r="I11" s="20"/>
      <c r="J11" s="20"/>
      <c r="K11" s="20"/>
    </row>
    <row r="12" spans="1:11" ht="57.6" x14ac:dyDescent="0.3">
      <c r="A12" s="9">
        <v>4</v>
      </c>
      <c r="B12" s="21" t="s">
        <v>1004</v>
      </c>
      <c r="C12" s="22" t="b">
        <v>0</v>
      </c>
      <c r="D12" s="3"/>
      <c r="H12" s="24"/>
    </row>
    <row r="13" spans="1:11" ht="57.6" x14ac:dyDescent="0.3">
      <c r="A13" s="9">
        <v>5</v>
      </c>
      <c r="B13" s="21" t="s">
        <v>1005</v>
      </c>
      <c r="C13" s="22" t="b">
        <v>0</v>
      </c>
      <c r="D13" s="3"/>
      <c r="H13" s="24"/>
    </row>
    <row r="14" spans="1:11" ht="43.2" x14ac:dyDescent="0.3">
      <c r="A14" s="9">
        <v>6</v>
      </c>
      <c r="B14" s="25" t="s">
        <v>1006</v>
      </c>
      <c r="C14" s="26" t="b">
        <v>0</v>
      </c>
      <c r="D14" s="3"/>
      <c r="H14" s="24"/>
    </row>
    <row r="15" spans="1:11" ht="43.2" x14ac:dyDescent="0.3">
      <c r="A15" s="9"/>
      <c r="B15" s="21" t="s">
        <v>1007</v>
      </c>
      <c r="C15" s="26" t="b">
        <v>0</v>
      </c>
      <c r="D15" s="3"/>
      <c r="H15" s="24"/>
    </row>
    <row r="16" spans="1:11" ht="18" x14ac:dyDescent="0.35">
      <c r="A16" s="9"/>
      <c r="B16" s="19" t="s">
        <v>1008</v>
      </c>
      <c r="C16" s="19"/>
      <c r="D16" s="20"/>
      <c r="E16" s="20"/>
      <c r="F16" s="20"/>
      <c r="G16" s="20"/>
      <c r="H16" s="20"/>
      <c r="I16" s="20"/>
      <c r="J16" s="20"/>
      <c r="K16" s="20"/>
    </row>
    <row r="17" spans="1:11" ht="28.8" x14ac:dyDescent="0.3">
      <c r="A17" s="9">
        <v>7</v>
      </c>
      <c r="B17" s="21" t="s">
        <v>1009</v>
      </c>
      <c r="C17" s="26" t="b">
        <v>0</v>
      </c>
      <c r="D17" s="3"/>
      <c r="H17" s="24"/>
    </row>
    <row r="18" spans="1:11" ht="43.2" x14ac:dyDescent="0.3">
      <c r="A18" s="9">
        <v>8</v>
      </c>
      <c r="B18" s="21" t="s">
        <v>1010</v>
      </c>
      <c r="C18" s="26" t="b">
        <v>0</v>
      </c>
      <c r="D18" s="3"/>
      <c r="H18" s="24"/>
    </row>
    <row r="19" spans="1:11" ht="43.2" x14ac:dyDescent="0.3">
      <c r="A19" s="9">
        <v>9</v>
      </c>
      <c r="B19" s="21" t="s">
        <v>1011</v>
      </c>
      <c r="C19" s="26" t="b">
        <v>0</v>
      </c>
      <c r="D19" s="3"/>
      <c r="H19" s="24"/>
    </row>
    <row r="20" spans="1:11" ht="18" x14ac:dyDescent="0.35">
      <c r="A20" s="9"/>
      <c r="B20" s="19" t="s">
        <v>1012</v>
      </c>
      <c r="C20" s="19"/>
      <c r="D20" s="20"/>
      <c r="E20" s="20"/>
      <c r="F20" s="20"/>
      <c r="G20" s="20"/>
      <c r="H20" s="20"/>
      <c r="I20" s="20"/>
      <c r="J20" s="20"/>
      <c r="K20" s="20"/>
    </row>
    <row r="21" spans="1:11" ht="43.2" x14ac:dyDescent="0.3">
      <c r="A21" s="9">
        <v>12</v>
      </c>
      <c r="B21" s="21" t="s">
        <v>1013</v>
      </c>
      <c r="C21" s="26" t="b">
        <v>0</v>
      </c>
      <c r="D21" s="3"/>
      <c r="H21" s="24"/>
    </row>
    <row r="22" spans="1:11" ht="43.2" x14ac:dyDescent="0.3">
      <c r="A22" s="9">
        <v>13</v>
      </c>
      <c r="B22" s="21" t="s">
        <v>1014</v>
      </c>
      <c r="C22" s="26" t="b">
        <v>0</v>
      </c>
      <c r="D22" s="3"/>
      <c r="H22" s="24"/>
    </row>
    <row r="23" spans="1:11" ht="43.2" x14ac:dyDescent="0.3">
      <c r="A23" s="9">
        <v>14</v>
      </c>
      <c r="B23" s="21" t="s">
        <v>1015</v>
      </c>
      <c r="C23" s="26" t="b">
        <v>0</v>
      </c>
      <c r="D23" s="3"/>
      <c r="H23" s="24"/>
    </row>
    <row r="24" spans="1:11" ht="43.2" x14ac:dyDescent="0.3">
      <c r="A24" s="9">
        <v>15</v>
      </c>
      <c r="B24" s="21" t="s">
        <v>1016</v>
      </c>
      <c r="C24" s="26" t="b">
        <v>0</v>
      </c>
      <c r="D24" s="3"/>
      <c r="H24" s="24"/>
    </row>
    <row r="25" spans="1:11" ht="18" x14ac:dyDescent="0.35">
      <c r="A25" s="9"/>
      <c r="B25" s="19" t="s">
        <v>1017</v>
      </c>
      <c r="C25" s="19"/>
      <c r="D25" s="20"/>
      <c r="E25" s="20"/>
      <c r="F25" s="20"/>
      <c r="G25" s="20"/>
      <c r="H25" s="20"/>
      <c r="I25" s="20"/>
      <c r="J25" s="20"/>
      <c r="K25" s="20"/>
    </row>
    <row r="26" spans="1:11" ht="43.2" x14ac:dyDescent="0.3">
      <c r="A26" s="9">
        <v>17</v>
      </c>
      <c r="B26" s="21" t="s">
        <v>1018</v>
      </c>
      <c r="C26" s="26" t="b">
        <v>0</v>
      </c>
      <c r="D26" s="3"/>
      <c r="H26" s="24"/>
    </row>
    <row r="27" spans="1:11" ht="43.2" x14ac:dyDescent="0.3">
      <c r="A27" s="9">
        <v>18</v>
      </c>
      <c r="B27" s="21" t="s">
        <v>1019</v>
      </c>
      <c r="C27" s="26" t="b">
        <v>0</v>
      </c>
      <c r="D27" s="3"/>
      <c r="H27" s="24"/>
    </row>
    <row r="28" spans="1:11" ht="43.2" x14ac:dyDescent="0.3">
      <c r="A28" s="9">
        <v>19</v>
      </c>
      <c r="B28" s="21" t="s">
        <v>1020</v>
      </c>
      <c r="C28" s="26" t="b">
        <v>0</v>
      </c>
      <c r="D28" s="3"/>
      <c r="H28" s="24"/>
    </row>
    <row r="29" spans="1:11" ht="43.2" x14ac:dyDescent="0.3">
      <c r="A29" s="9"/>
      <c r="B29" s="21" t="s">
        <v>1021</v>
      </c>
      <c r="C29" s="26" t="b">
        <v>0</v>
      </c>
      <c r="D29" s="3"/>
      <c r="H29" s="24"/>
    </row>
    <row r="30" spans="1:11" ht="18" x14ac:dyDescent="0.35">
      <c r="A30" s="9"/>
      <c r="B30" s="19" t="s">
        <v>1022</v>
      </c>
      <c r="C30" s="19"/>
      <c r="D30" s="20"/>
      <c r="E30" s="20"/>
      <c r="F30" s="20"/>
      <c r="G30" s="20"/>
      <c r="H30" s="20"/>
      <c r="I30" s="20"/>
      <c r="J30" s="20"/>
      <c r="K30" s="20"/>
    </row>
    <row r="31" spans="1:11" ht="100.8" x14ac:dyDescent="0.3">
      <c r="A31" s="9">
        <v>20</v>
      </c>
      <c r="B31" s="21" t="s">
        <v>1023</v>
      </c>
      <c r="C31" s="26" t="b">
        <v>0</v>
      </c>
      <c r="D31" s="3"/>
      <c r="H31" s="24"/>
    </row>
    <row r="32" spans="1:11" ht="28.8" x14ac:dyDescent="0.3">
      <c r="A32" s="9"/>
      <c r="B32" s="21" t="s">
        <v>1024</v>
      </c>
      <c r="C32" s="26" t="b">
        <v>0</v>
      </c>
      <c r="D32" s="3"/>
      <c r="H32" s="24"/>
    </row>
    <row r="33" spans="1:11" ht="18" x14ac:dyDescent="0.35">
      <c r="A33" s="9"/>
      <c r="B33" s="19" t="s">
        <v>1028</v>
      </c>
      <c r="C33" s="19"/>
      <c r="D33" s="20"/>
      <c r="E33" s="20"/>
      <c r="F33" s="20"/>
      <c r="G33" s="20"/>
      <c r="H33" s="20"/>
      <c r="I33" s="20"/>
      <c r="J33" s="20"/>
      <c r="K33" s="20"/>
    </row>
    <row r="34" spans="1:11" ht="72" x14ac:dyDescent="0.3">
      <c r="A34" s="9"/>
      <c r="B34" s="21" t="s">
        <v>1025</v>
      </c>
      <c r="C34" s="26" t="b">
        <v>0</v>
      </c>
      <c r="D34" s="3"/>
      <c r="H34" s="24"/>
    </row>
    <row r="35" spans="1:11" ht="43.2" x14ac:dyDescent="0.3">
      <c r="A35" s="9"/>
      <c r="B35" s="21" t="s">
        <v>1026</v>
      </c>
      <c r="C35" s="26" t="b">
        <v>0</v>
      </c>
      <c r="D35" s="3"/>
      <c r="H35" s="24"/>
    </row>
    <row r="36" spans="1:11" ht="33" customHeight="1" x14ac:dyDescent="0.3">
      <c r="A36" s="9"/>
      <c r="B36" s="21" t="s">
        <v>1027</v>
      </c>
      <c r="C36" s="26" t="b">
        <v>0</v>
      </c>
      <c r="D36" s="3"/>
      <c r="H36" s="24"/>
    </row>
    <row r="37" spans="1:11" ht="18" x14ac:dyDescent="0.35">
      <c r="A37" s="9"/>
      <c r="B37" s="19" t="s">
        <v>1029</v>
      </c>
      <c r="C37" s="19"/>
      <c r="D37" s="20"/>
      <c r="E37" s="20"/>
      <c r="F37" s="20"/>
      <c r="G37" s="20"/>
      <c r="H37" s="20"/>
      <c r="I37" s="20"/>
      <c r="J37" s="20"/>
      <c r="K37" s="20"/>
    </row>
    <row r="38" spans="1:11" ht="86.4" x14ac:dyDescent="0.3">
      <c r="A38" s="9"/>
      <c r="B38" s="21" t="s">
        <v>1030</v>
      </c>
      <c r="C38" s="26" t="b">
        <v>0</v>
      </c>
      <c r="D38" s="3"/>
      <c r="H38" s="24"/>
    </row>
    <row r="39" spans="1:11" ht="86.4" x14ac:dyDescent="0.3">
      <c r="A39" s="9"/>
      <c r="B39" s="21" t="s">
        <v>1031</v>
      </c>
      <c r="C39" s="26" t="b">
        <v>0</v>
      </c>
      <c r="D39" s="3"/>
      <c r="H39" s="24"/>
    </row>
    <row r="40" spans="1:11" ht="43.2" x14ac:dyDescent="0.3">
      <c r="A40" s="9"/>
      <c r="B40" s="21" t="s">
        <v>1032</v>
      </c>
      <c r="C40" s="26" t="b">
        <v>0</v>
      </c>
      <c r="D40" s="3"/>
      <c r="H40" s="24"/>
    </row>
    <row r="41" spans="1:11" ht="18" x14ac:dyDescent="0.35">
      <c r="A41" s="9"/>
      <c r="B41" s="19" t="s">
        <v>1033</v>
      </c>
      <c r="C41" s="19"/>
      <c r="D41" s="20"/>
      <c r="E41" s="20"/>
      <c r="F41" s="20"/>
      <c r="G41" s="20"/>
      <c r="H41" s="20"/>
      <c r="I41" s="20"/>
      <c r="J41" s="20"/>
      <c r="K41" s="20"/>
    </row>
    <row r="42" spans="1:11" ht="43.2" x14ac:dyDescent="0.3">
      <c r="A42" s="9"/>
      <c r="B42" s="21" t="s">
        <v>1034</v>
      </c>
      <c r="C42" s="26" t="b">
        <v>0</v>
      </c>
      <c r="D42" s="3"/>
      <c r="H42" s="24"/>
    </row>
    <row r="43" spans="1:11" ht="43.2" x14ac:dyDescent="0.3">
      <c r="A43" s="9"/>
      <c r="B43" s="21" t="s">
        <v>1035</v>
      </c>
      <c r="C43" s="26" t="b">
        <v>0</v>
      </c>
      <c r="D43" s="3"/>
      <c r="H43" s="24"/>
    </row>
    <row r="44" spans="1:11" ht="43.2" x14ac:dyDescent="0.3">
      <c r="A44" s="9"/>
      <c r="B44" s="21" t="s">
        <v>1036</v>
      </c>
      <c r="C44" s="26" t="b">
        <v>0</v>
      </c>
      <c r="D44" s="3"/>
      <c r="H44" s="24"/>
    </row>
    <row r="45" spans="1:11" ht="18" x14ac:dyDescent="0.35">
      <c r="A45" s="9"/>
      <c r="B45" s="19" t="s">
        <v>1037</v>
      </c>
      <c r="C45" s="19"/>
      <c r="D45" s="20"/>
      <c r="E45" s="20"/>
      <c r="F45" s="20"/>
      <c r="G45" s="20"/>
      <c r="H45" s="20"/>
      <c r="I45" s="20"/>
      <c r="J45" s="20"/>
      <c r="K45" s="20"/>
    </row>
    <row r="46" spans="1:11" ht="57.6" x14ac:dyDescent="0.3">
      <c r="A46" s="9"/>
      <c r="B46" s="21" t="s">
        <v>1038</v>
      </c>
      <c r="C46" s="26" t="b">
        <v>0</v>
      </c>
      <c r="D46" s="3"/>
      <c r="H46" s="24"/>
    </row>
    <row r="47" spans="1:11" ht="57.6" x14ac:dyDescent="0.3">
      <c r="A47" s="9"/>
      <c r="B47" s="21" t="s">
        <v>1039</v>
      </c>
      <c r="C47" s="26" t="b">
        <v>0</v>
      </c>
      <c r="D47" s="3"/>
      <c r="H47" s="24"/>
    </row>
  </sheetData>
  <mergeCells count="4">
    <mergeCell ref="A3:B3"/>
    <mergeCell ref="C3:E3"/>
    <mergeCell ref="A4:B4"/>
    <mergeCell ref="C4:E4"/>
  </mergeCells>
  <conditionalFormatting sqref="D7:D47">
    <cfRule type="containsText" dxfId="320" priority="39" operator="containsText" text="NO">
      <formula>NOT(ISERROR(SEARCH("NO",D7)))</formula>
    </cfRule>
    <cfRule type="containsText" dxfId="319" priority="38" operator="containsText" text="SÍ">
      <formula>NOT(ISERROR(SEARCH("SÍ",D7)))</formula>
    </cfRule>
  </conditionalFormatting>
  <conditionalFormatting sqref="G7:G47">
    <cfRule type="containsText" dxfId="318" priority="37" operator="containsText" text="Alta">
      <formula>NOT(ISERROR(SEARCH("Alta",G7)))</formula>
    </cfRule>
    <cfRule type="containsText" dxfId="317" priority="36" operator="containsText" text="Muy alta">
      <formula>NOT(ISERROR(SEARCH("Muy alta",G7)))</formula>
    </cfRule>
    <cfRule type="containsText" dxfId="316" priority="35" operator="containsText" text="Media">
      <formula>NOT(ISERROR(SEARCH("Media",G7)))</formula>
    </cfRule>
    <cfRule type="containsText" dxfId="315" priority="34" operator="containsText" text="Baja">
      <formula>NOT(ISERROR(SEARCH("Baja",G7)))</formula>
    </cfRule>
  </conditionalFormatting>
  <conditionalFormatting sqref="H8:H10 H12:H15 H17:H19 H21:H24 H26:H29 H31:H32 H34:H36 H38:H40 H42:H44 H46:H47 E5 H6 E48 D49:D165 E166:E1048576">
    <cfRule type="cellIs" dxfId="314" priority="32" operator="greaterThan">
      <formula>TODAY()</formula>
    </cfRule>
  </conditionalFormatting>
  <conditionalFormatting sqref="H8:H10 H12:H15 H17:H19 H21:H24 H26:H29 H31:H32 H34:H36 H38:H40 H42:H44 H46:H47">
    <cfRule type="cellIs" dxfId="313" priority="33" operator="equal">
      <formula>TODAY()</formula>
    </cfRule>
    <cfRule type="cellIs" dxfId="312" priority="31" operator="lessThan">
      <formula>TODAY()</formula>
    </cfRule>
  </conditionalFormatting>
  <conditionalFormatting sqref="H11">
    <cfRule type="containsText" dxfId="311" priority="24" operator="containsText" text="Abierto">
      <formula>NOT(ISERROR(SEARCH("Abierto",H11)))</formula>
    </cfRule>
    <cfRule type="containsText" dxfId="310" priority="23" operator="containsText" text="Cerrado">
      <formula>NOT(ISERROR(SEARCH("Cerrado",H11)))</formula>
    </cfRule>
    <cfRule type="containsText" dxfId="309" priority="22" operator="containsText" text="En desarrollo">
      <formula>NOT(ISERROR(SEARCH("En desarrollo",H11)))</formula>
    </cfRule>
  </conditionalFormatting>
  <conditionalFormatting sqref="H16">
    <cfRule type="containsText" dxfId="308" priority="27" operator="containsText" text="Abierto">
      <formula>NOT(ISERROR(SEARCH("Abierto",H16)))</formula>
    </cfRule>
    <cfRule type="containsText" dxfId="307" priority="26" operator="containsText" text="Cerrado">
      <formula>NOT(ISERROR(SEARCH("Cerrado",H16)))</formula>
    </cfRule>
    <cfRule type="containsText" dxfId="306" priority="25" operator="containsText" text="En desarrollo">
      <formula>NOT(ISERROR(SEARCH("En desarrollo",H16)))</formula>
    </cfRule>
  </conditionalFormatting>
  <conditionalFormatting sqref="H20">
    <cfRule type="containsText" dxfId="305" priority="19" operator="containsText" text="En desarrollo">
      <formula>NOT(ISERROR(SEARCH("En desarrollo",H20)))</formula>
    </cfRule>
    <cfRule type="containsText" dxfId="304" priority="20" operator="containsText" text="Cerrado">
      <formula>NOT(ISERROR(SEARCH("Cerrado",H20)))</formula>
    </cfRule>
    <cfRule type="containsText" dxfId="303" priority="21" operator="containsText" text="Abierto">
      <formula>NOT(ISERROR(SEARCH("Abierto",H20)))</formula>
    </cfRule>
  </conditionalFormatting>
  <conditionalFormatting sqref="H25">
    <cfRule type="containsText" dxfId="302" priority="18" operator="containsText" text="Abierto">
      <formula>NOT(ISERROR(SEARCH("Abierto",H25)))</formula>
    </cfRule>
    <cfRule type="containsText" dxfId="301" priority="17" operator="containsText" text="Cerrado">
      <formula>NOT(ISERROR(SEARCH("Cerrado",H25)))</formula>
    </cfRule>
    <cfRule type="containsText" dxfId="300" priority="16" operator="containsText" text="En desarrollo">
      <formula>NOT(ISERROR(SEARCH("En desarrollo",H25)))</formula>
    </cfRule>
  </conditionalFormatting>
  <conditionalFormatting sqref="H30">
    <cfRule type="containsText" dxfId="299" priority="15" operator="containsText" text="Abierto">
      <formula>NOT(ISERROR(SEARCH("Abierto",H30)))</formula>
    </cfRule>
    <cfRule type="containsText" dxfId="298" priority="14" operator="containsText" text="Cerrado">
      <formula>NOT(ISERROR(SEARCH("Cerrado",H30)))</formula>
    </cfRule>
    <cfRule type="containsText" dxfId="297" priority="13" operator="containsText" text="En desarrollo">
      <formula>NOT(ISERROR(SEARCH("En desarrollo",H30)))</formula>
    </cfRule>
  </conditionalFormatting>
  <conditionalFormatting sqref="H33">
    <cfRule type="containsText" dxfId="296" priority="12" operator="containsText" text="Abierto">
      <formula>NOT(ISERROR(SEARCH("Abierto",H33)))</formula>
    </cfRule>
    <cfRule type="containsText" dxfId="295" priority="11" operator="containsText" text="Cerrado">
      <formula>NOT(ISERROR(SEARCH("Cerrado",H33)))</formula>
    </cfRule>
    <cfRule type="containsText" dxfId="294" priority="10" operator="containsText" text="En desarrollo">
      <formula>NOT(ISERROR(SEARCH("En desarrollo",H33)))</formula>
    </cfRule>
  </conditionalFormatting>
  <conditionalFormatting sqref="H37">
    <cfRule type="containsText" dxfId="293" priority="9" operator="containsText" text="Abierto">
      <formula>NOT(ISERROR(SEARCH("Abierto",H37)))</formula>
    </cfRule>
    <cfRule type="containsText" dxfId="292" priority="8" operator="containsText" text="Cerrado">
      <formula>NOT(ISERROR(SEARCH("Cerrado",H37)))</formula>
    </cfRule>
    <cfRule type="containsText" dxfId="291" priority="7" operator="containsText" text="En desarrollo">
      <formula>NOT(ISERROR(SEARCH("En desarrollo",H37)))</formula>
    </cfRule>
  </conditionalFormatting>
  <conditionalFormatting sqref="H41">
    <cfRule type="containsText" dxfId="290" priority="4" operator="containsText" text="En desarrollo">
      <formula>NOT(ISERROR(SEARCH("En desarrollo",H41)))</formula>
    </cfRule>
    <cfRule type="containsText" dxfId="289" priority="6" operator="containsText" text="Abierto">
      <formula>NOT(ISERROR(SEARCH("Abierto",H41)))</formula>
    </cfRule>
    <cfRule type="containsText" dxfId="288" priority="5" operator="containsText" text="Cerrado">
      <formula>NOT(ISERROR(SEARCH("Cerrado",H41)))</formula>
    </cfRule>
  </conditionalFormatting>
  <conditionalFormatting sqref="H45">
    <cfRule type="containsText" dxfId="287" priority="2" operator="containsText" text="Cerrado">
      <formula>NOT(ISERROR(SEARCH("Cerrado",H45)))</formula>
    </cfRule>
    <cfRule type="containsText" dxfId="286" priority="3" operator="containsText" text="Abierto">
      <formula>NOT(ISERROR(SEARCH("Abierto",H45)))</formula>
    </cfRule>
    <cfRule type="containsText" dxfId="285" priority="1" operator="containsText" text="En desarrollo">
      <formula>NOT(ISERROR(SEARCH("En desarrollo",H45)))</formula>
    </cfRule>
  </conditionalFormatting>
  <conditionalFormatting sqref="H7:J7 I8:J47">
    <cfRule type="containsText" dxfId="284" priority="28" operator="containsText" text="En desarrollo">
      <formula>NOT(ISERROR(SEARCH("En desarrollo",H7)))</formula>
    </cfRule>
    <cfRule type="containsText" dxfId="283" priority="29" operator="containsText" text="Cerrado">
      <formula>NOT(ISERROR(SEARCH("Cerrado",H7)))</formula>
    </cfRule>
    <cfRule type="containsText" dxfId="282" priority="30" operator="containsText" text="Abierto">
      <formula>NOT(ISERROR(SEARCH("Abierto",H7)))</formula>
    </cfRule>
  </conditionalFormatting>
  <dataValidations disablePrompts="1" count="4">
    <dataValidation type="list" allowBlank="1" showInputMessage="1" showErrorMessage="1" sqref="G17:G19 G21:G24 G9:G10 G12:G15 G26:G29 G31:G32 G34:G36 G38:G40 G42:G44 G46:G47" xr:uid="{7A85AA62-C62E-40D7-AA9D-984DE7C7AE88}">
      <formula1>"Baja,Media,Alta,Muy alta"</formula1>
    </dataValidation>
    <dataValidation type="list" allowBlank="1" showInputMessage="1" showErrorMessage="1" sqref="G8" xr:uid="{06A3ABB9-6D7C-4ACD-9516-ABFC0F9A4D3C}">
      <formula1>"Baja,Media,Alta,Muy alta,"</formula1>
    </dataValidation>
    <dataValidation type="list" allowBlank="1" showInputMessage="1" showErrorMessage="1" sqref="I7:I47" xr:uid="{66E77A60-570E-4A37-9372-7BF426C3BE65}">
      <formula1>"-,Abierto,Cerrado, En desarrollo"</formula1>
    </dataValidation>
    <dataValidation type="list" allowBlank="1" showInputMessage="1" showErrorMessage="1" sqref="D7:D47" xr:uid="{3CC073FD-FF53-4AF2-AAF5-E8B6A0CE25E4}">
      <formula1>"SÍ,NO, N/A"</formula1>
    </dataValidation>
  </dataValidations>
  <hyperlinks>
    <hyperlink ref="J1" location="ÍNDICE!A1" display="VOLVER AL IÍNDICE" xr:uid="{1FC822E2-A9F0-4269-B044-2FDA621AF405}"/>
  </hyperlinks>
  <pageMargins left="0.7" right="0.7" top="0.75" bottom="0.75" header="0.3" footer="0.3"/>
  <pageSetup paperSize="9" orientation="portrait" r:id="rId1"/>
  <tableParts count="1">
    <tablePart r:id="rId2"/>
  </tableParts>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22E52DF0-81E1-47F6-948A-A3794989E7A0}">
          <x14:formula1>
            <xm:f>Datos_básicos!$A$38:$A$50</xm:f>
          </x14:formula1>
          <xm:sqref>J7:J47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C9C825-6ED2-41E5-AEA8-F99CE1481FB5}">
  <sheetPr codeName="Hoja2"/>
  <dimension ref="A1:R42"/>
  <sheetViews>
    <sheetView workbookViewId="0">
      <selection activeCell="A4" sqref="A4"/>
    </sheetView>
  </sheetViews>
  <sheetFormatPr baseColWidth="10" defaultRowHeight="14.4" x14ac:dyDescent="0.3"/>
  <cols>
    <col min="1" max="1" width="26.77734375" style="1" customWidth="1"/>
    <col min="2" max="2" width="38.5546875" style="1" customWidth="1"/>
    <col min="3" max="3" width="18.33203125" style="1" customWidth="1"/>
    <col min="4" max="8" width="11.5546875" style="1"/>
    <col min="9" max="9" width="23.77734375" style="1" customWidth="1"/>
    <col min="10" max="10" width="11.5546875" style="37"/>
    <col min="11" max="11" width="34.88671875" style="37" customWidth="1"/>
    <col min="12" max="12" width="50.33203125" style="37" customWidth="1"/>
    <col min="13" max="13" width="35.77734375" style="37" customWidth="1"/>
    <col min="14" max="14" width="15.44140625" style="37" customWidth="1"/>
    <col min="15" max="16384" width="11.5546875" style="37"/>
  </cols>
  <sheetData>
    <row r="1" spans="1:18" ht="25.2" customHeight="1" x14ac:dyDescent="0.45">
      <c r="A1" s="69" t="s">
        <v>1073</v>
      </c>
      <c r="B1" s="69"/>
      <c r="C1" s="69"/>
      <c r="D1" s="69"/>
      <c r="E1" s="69"/>
      <c r="F1" s="69"/>
      <c r="G1" s="69"/>
      <c r="H1" s="69"/>
      <c r="I1" s="69"/>
      <c r="J1" s="69"/>
      <c r="K1" s="69"/>
      <c r="L1" s="69"/>
      <c r="M1" s="69"/>
      <c r="N1" s="69"/>
      <c r="O1" s="69"/>
      <c r="P1" s="69"/>
      <c r="Q1" s="69"/>
      <c r="R1" s="69"/>
    </row>
    <row r="2" spans="1:18" ht="20.399999999999999" customHeight="1" x14ac:dyDescent="0.45">
      <c r="A2" s="64" t="s">
        <v>1166</v>
      </c>
      <c r="B2" s="41"/>
      <c r="C2" s="42"/>
      <c r="D2" s="43"/>
      <c r="E2" s="42"/>
      <c r="F2" s="42"/>
      <c r="G2" s="42"/>
      <c r="H2" s="42"/>
      <c r="I2" s="42"/>
      <c r="J2" s="44"/>
      <c r="K2" s="44"/>
      <c r="L2" s="44"/>
      <c r="M2" s="44"/>
      <c r="N2" s="44"/>
      <c r="O2" s="44"/>
      <c r="P2" s="44"/>
      <c r="Q2" s="44"/>
    </row>
    <row r="3" spans="1:18" ht="20.399999999999999" customHeight="1" x14ac:dyDescent="0.45">
      <c r="A3" s="64" t="s">
        <v>1167</v>
      </c>
      <c r="B3" s="41"/>
      <c r="C3" s="42"/>
      <c r="D3" s="43"/>
      <c r="E3" s="42"/>
      <c r="F3" s="42"/>
      <c r="G3" s="42"/>
      <c r="H3" s="42"/>
      <c r="I3" s="42"/>
      <c r="J3" s="44"/>
      <c r="K3" s="44"/>
      <c r="L3" s="44"/>
      <c r="M3" s="44"/>
      <c r="N3" s="44"/>
      <c r="O3" s="44"/>
      <c r="P3" s="44"/>
      <c r="Q3" s="44"/>
    </row>
    <row r="4" spans="1:18" ht="20.399999999999999" customHeight="1" x14ac:dyDescent="0.45">
      <c r="A4" s="64" t="s">
        <v>1168</v>
      </c>
      <c r="B4" s="41"/>
      <c r="C4" s="42"/>
      <c r="D4" s="43"/>
      <c r="E4" s="42"/>
      <c r="F4" s="42"/>
      <c r="G4" s="42"/>
      <c r="H4" s="42"/>
      <c r="I4" s="42"/>
      <c r="J4" s="44"/>
      <c r="K4" s="44"/>
      <c r="L4" s="44"/>
      <c r="M4" s="44"/>
      <c r="N4" s="44"/>
      <c r="O4" s="44"/>
      <c r="P4" s="44"/>
      <c r="Q4" s="44"/>
    </row>
    <row r="5" spans="1:18" ht="20.399999999999999" customHeight="1" x14ac:dyDescent="0.45">
      <c r="A5" s="63"/>
      <c r="B5" s="21"/>
      <c r="C5" s="38"/>
      <c r="E5" s="38"/>
      <c r="F5" s="38"/>
      <c r="G5" s="38"/>
      <c r="H5" s="38"/>
      <c r="I5" s="38"/>
    </row>
    <row r="6" spans="1:18" ht="20.399999999999999" customHeight="1" x14ac:dyDescent="0.45">
      <c r="A6" s="63"/>
      <c r="B6" s="21"/>
      <c r="C6" s="38"/>
      <c r="E6" s="38"/>
      <c r="F6" s="38"/>
      <c r="G6" s="38"/>
      <c r="H6" s="38"/>
      <c r="I6" s="38"/>
    </row>
    <row r="7" spans="1:18" ht="14.4" customHeight="1" x14ac:dyDescent="0.45">
      <c r="A7" s="40" t="s">
        <v>1043</v>
      </c>
      <c r="B7" s="38"/>
      <c r="C7" s="38"/>
      <c r="D7" s="40" t="s">
        <v>1044</v>
      </c>
      <c r="F7" s="38"/>
      <c r="G7" s="38"/>
      <c r="H7" s="38"/>
      <c r="I7" s="38"/>
    </row>
    <row r="8" spans="1:18" ht="20.399999999999999" customHeight="1" x14ac:dyDescent="0.45">
      <c r="A8" s="45" t="s">
        <v>1041</v>
      </c>
      <c r="B8" s="41"/>
      <c r="C8" s="42"/>
      <c r="D8" s="43" t="s">
        <v>1045</v>
      </c>
      <c r="E8" s="42"/>
      <c r="F8" s="42"/>
      <c r="G8" s="42"/>
      <c r="H8" s="42"/>
      <c r="I8" s="42"/>
      <c r="J8" s="44"/>
      <c r="K8" s="44"/>
      <c r="L8" s="44"/>
      <c r="M8" s="44"/>
      <c r="N8" s="44"/>
      <c r="O8" s="44"/>
      <c r="P8" s="44"/>
      <c r="Q8" s="44"/>
    </row>
    <row r="9" spans="1:18" ht="20.399999999999999" customHeight="1" x14ac:dyDescent="0.45">
      <c r="A9" s="45" t="s">
        <v>1042</v>
      </c>
      <c r="B9" s="41"/>
      <c r="C9" s="42"/>
      <c r="D9" s="43" t="s">
        <v>1045</v>
      </c>
      <c r="E9" s="42"/>
      <c r="F9" s="42"/>
      <c r="G9" s="42"/>
      <c r="H9" s="42"/>
      <c r="I9" s="42"/>
      <c r="J9" s="44"/>
      <c r="K9" s="44"/>
      <c r="L9" s="44"/>
      <c r="M9" s="44"/>
      <c r="N9" s="44"/>
      <c r="O9" s="44"/>
      <c r="P9" s="44"/>
      <c r="Q9" s="44"/>
    </row>
    <row r="10" spans="1:18" ht="20.399999999999999" customHeight="1" x14ac:dyDescent="0.45">
      <c r="A10" s="45" t="s">
        <v>1046</v>
      </c>
      <c r="B10" s="41"/>
      <c r="C10" s="42"/>
      <c r="D10" s="43" t="s">
        <v>1060</v>
      </c>
      <c r="E10" s="42"/>
      <c r="F10" s="42"/>
      <c r="G10" s="42"/>
      <c r="H10" s="42"/>
      <c r="I10" s="42"/>
      <c r="J10" s="44"/>
      <c r="K10" s="44"/>
      <c r="L10" s="44"/>
      <c r="M10" s="44"/>
      <c r="N10" s="44"/>
      <c r="O10" s="44"/>
      <c r="P10" s="44"/>
      <c r="Q10" s="44"/>
    </row>
    <row r="11" spans="1:18" ht="20.399999999999999" customHeight="1" x14ac:dyDescent="0.45">
      <c r="A11" s="45" t="s">
        <v>1048</v>
      </c>
      <c r="B11" s="41"/>
      <c r="C11" s="42"/>
      <c r="D11" s="43" t="s">
        <v>1059</v>
      </c>
      <c r="E11" s="42"/>
      <c r="F11" s="42"/>
      <c r="G11" s="42"/>
      <c r="H11" s="42"/>
      <c r="I11" s="42"/>
      <c r="J11" s="44"/>
      <c r="K11" s="44"/>
      <c r="L11" s="44"/>
      <c r="M11" s="44"/>
      <c r="N11" s="44"/>
      <c r="O11" s="44"/>
      <c r="P11" s="44"/>
      <c r="Q11" s="44"/>
    </row>
    <row r="12" spans="1:18" ht="20.399999999999999" customHeight="1" x14ac:dyDescent="0.45">
      <c r="A12" s="45" t="s">
        <v>1047</v>
      </c>
      <c r="B12" s="41"/>
      <c r="C12" s="42"/>
      <c r="D12" s="43" t="s">
        <v>1061</v>
      </c>
      <c r="E12" s="42"/>
      <c r="F12" s="42"/>
      <c r="G12" s="42"/>
      <c r="H12" s="42"/>
      <c r="I12" s="42"/>
      <c r="J12" s="44"/>
      <c r="K12" s="44"/>
      <c r="L12" s="44"/>
      <c r="M12" s="44"/>
      <c r="N12" s="44"/>
      <c r="O12" s="44"/>
      <c r="P12" s="44"/>
      <c r="Q12" s="44"/>
    </row>
    <row r="13" spans="1:18" ht="20.399999999999999" customHeight="1" x14ac:dyDescent="0.45">
      <c r="A13" s="45" t="s">
        <v>1049</v>
      </c>
      <c r="B13" s="41"/>
      <c r="C13" s="42"/>
      <c r="D13" s="43" t="s">
        <v>1064</v>
      </c>
      <c r="E13" s="42"/>
      <c r="F13" s="42"/>
      <c r="G13" s="42"/>
      <c r="H13" s="42"/>
      <c r="I13" s="42"/>
      <c r="J13" s="44"/>
      <c r="K13" s="44"/>
      <c r="L13" s="44"/>
      <c r="M13" s="44"/>
      <c r="N13" s="44"/>
      <c r="O13" s="44"/>
      <c r="P13" s="44"/>
      <c r="Q13" s="44"/>
    </row>
    <row r="14" spans="1:18" ht="20.399999999999999" customHeight="1" x14ac:dyDescent="0.45">
      <c r="A14" s="45" t="s">
        <v>1050</v>
      </c>
      <c r="B14" s="41"/>
      <c r="C14" s="42"/>
      <c r="D14" s="43" t="s">
        <v>1065</v>
      </c>
      <c r="E14" s="42"/>
      <c r="F14" s="42"/>
      <c r="G14" s="42"/>
      <c r="H14" s="42"/>
      <c r="I14" s="42"/>
      <c r="J14" s="44"/>
      <c r="K14" s="44"/>
      <c r="L14" s="44"/>
      <c r="M14" s="44"/>
      <c r="N14" s="44"/>
      <c r="O14" s="44"/>
      <c r="P14" s="44"/>
      <c r="Q14" s="44"/>
    </row>
    <row r="15" spans="1:18" ht="20.399999999999999" customHeight="1" x14ac:dyDescent="0.45">
      <c r="A15" s="45" t="s">
        <v>1052</v>
      </c>
      <c r="B15" s="41"/>
      <c r="C15" s="42"/>
      <c r="D15" s="43" t="s">
        <v>1062</v>
      </c>
      <c r="E15" s="42"/>
      <c r="F15" s="42"/>
      <c r="G15" s="42"/>
      <c r="H15" s="42"/>
      <c r="I15" s="42"/>
      <c r="J15" s="44"/>
      <c r="K15" s="44"/>
      <c r="L15" s="44"/>
      <c r="M15" s="44"/>
      <c r="N15" s="44"/>
      <c r="O15" s="44"/>
      <c r="P15" s="44"/>
      <c r="Q15" s="44"/>
    </row>
    <row r="16" spans="1:18" ht="20.399999999999999" customHeight="1" x14ac:dyDescent="0.45">
      <c r="A16" s="45" t="s">
        <v>1051</v>
      </c>
      <c r="B16" s="41"/>
      <c r="C16" s="42"/>
      <c r="D16" s="43" t="s">
        <v>1063</v>
      </c>
      <c r="E16" s="42"/>
      <c r="F16" s="42"/>
      <c r="G16" s="42"/>
      <c r="H16" s="42"/>
      <c r="I16" s="42"/>
      <c r="J16" s="44"/>
      <c r="K16" s="44"/>
      <c r="L16" s="44"/>
      <c r="M16" s="44"/>
      <c r="N16" s="44"/>
      <c r="O16" s="44"/>
      <c r="P16" s="44"/>
      <c r="Q16" s="44"/>
    </row>
    <row r="17" spans="1:17" ht="20.399999999999999" customHeight="1" x14ac:dyDescent="0.45">
      <c r="A17" s="45" t="s">
        <v>1053</v>
      </c>
      <c r="B17" s="41"/>
      <c r="C17" s="42"/>
      <c r="D17" s="43" t="s">
        <v>564</v>
      </c>
      <c r="E17" s="42"/>
      <c r="F17" s="42"/>
      <c r="G17" s="42"/>
      <c r="H17" s="42"/>
      <c r="I17" s="42"/>
      <c r="J17" s="44"/>
      <c r="K17" s="44"/>
      <c r="L17" s="44"/>
      <c r="M17" s="44"/>
      <c r="N17" s="44"/>
      <c r="O17" s="44"/>
      <c r="P17" s="44"/>
      <c r="Q17" s="44"/>
    </row>
    <row r="18" spans="1:17" ht="20.399999999999999" customHeight="1" x14ac:dyDescent="0.45">
      <c r="A18" s="45" t="s">
        <v>1054</v>
      </c>
      <c r="B18" s="41"/>
      <c r="C18" s="42"/>
      <c r="D18" s="43" t="s">
        <v>1058</v>
      </c>
      <c r="E18" s="42"/>
      <c r="F18" s="42"/>
      <c r="G18" s="42"/>
      <c r="H18" s="42"/>
      <c r="I18" s="42"/>
      <c r="J18" s="44"/>
      <c r="K18" s="44"/>
      <c r="L18" s="44"/>
      <c r="M18" s="44"/>
      <c r="N18" s="44"/>
      <c r="O18" s="44"/>
      <c r="P18" s="44"/>
      <c r="Q18" s="44"/>
    </row>
    <row r="19" spans="1:17" ht="20.399999999999999" customHeight="1" x14ac:dyDescent="0.45">
      <c r="A19" s="45" t="s">
        <v>1055</v>
      </c>
      <c r="B19" s="41"/>
      <c r="C19" s="42"/>
      <c r="D19" s="43" t="s">
        <v>1067</v>
      </c>
      <c r="E19" s="42"/>
      <c r="F19" s="42"/>
      <c r="G19" s="42"/>
      <c r="H19" s="42"/>
      <c r="I19" s="42"/>
      <c r="J19" s="44"/>
      <c r="K19" s="44"/>
      <c r="L19" s="44"/>
      <c r="M19" s="44"/>
      <c r="N19" s="44"/>
      <c r="O19" s="44"/>
      <c r="P19" s="44"/>
      <c r="Q19" s="44"/>
    </row>
    <row r="20" spans="1:17" ht="20.399999999999999" customHeight="1" x14ac:dyDescent="0.45">
      <c r="A20" s="45" t="s">
        <v>1056</v>
      </c>
      <c r="B20" s="41"/>
      <c r="C20" s="42"/>
      <c r="D20" s="43" t="s">
        <v>1068</v>
      </c>
      <c r="E20" s="42"/>
      <c r="F20" s="42"/>
      <c r="G20" s="42"/>
      <c r="H20" s="42"/>
      <c r="I20" s="42"/>
      <c r="J20" s="44"/>
      <c r="K20" s="44"/>
      <c r="L20" s="44"/>
      <c r="M20" s="44"/>
      <c r="N20" s="44"/>
      <c r="O20" s="44"/>
      <c r="P20" s="44"/>
      <c r="Q20" s="44"/>
    </row>
    <row r="21" spans="1:17" ht="20.399999999999999" customHeight="1" x14ac:dyDescent="0.45">
      <c r="A21" s="45" t="s">
        <v>1057</v>
      </c>
      <c r="B21" s="41"/>
      <c r="C21" s="42"/>
      <c r="D21" s="43" t="s">
        <v>1066</v>
      </c>
      <c r="E21" s="42"/>
      <c r="F21" s="42"/>
      <c r="G21" s="42"/>
      <c r="H21" s="42"/>
      <c r="I21" s="42"/>
      <c r="J21" s="44"/>
      <c r="K21" s="44"/>
      <c r="L21" s="44"/>
      <c r="M21" s="44"/>
      <c r="N21" s="44"/>
      <c r="O21" s="44"/>
      <c r="P21" s="44"/>
      <c r="Q21" s="44"/>
    </row>
    <row r="22" spans="1:17" ht="20.399999999999999" customHeight="1" x14ac:dyDescent="0.45">
      <c r="A22" s="45" t="s">
        <v>1081</v>
      </c>
      <c r="B22" s="41"/>
      <c r="C22" s="42"/>
      <c r="D22" s="43" t="s">
        <v>1085</v>
      </c>
      <c r="E22" s="42"/>
      <c r="F22" s="42"/>
      <c r="G22" s="42"/>
      <c r="H22" s="42"/>
      <c r="I22" s="42"/>
      <c r="J22" s="44"/>
      <c r="K22" s="44"/>
      <c r="L22" s="44"/>
      <c r="M22" s="44"/>
      <c r="N22" s="44"/>
      <c r="O22" s="44"/>
      <c r="P22" s="44"/>
      <c r="Q22" s="44"/>
    </row>
    <row r="23" spans="1:17" ht="20.399999999999999" customHeight="1" x14ac:dyDescent="0.45">
      <c r="A23" s="45" t="s">
        <v>1074</v>
      </c>
      <c r="B23" s="41"/>
      <c r="C23" s="42"/>
      <c r="D23" s="43" t="s">
        <v>1069</v>
      </c>
      <c r="E23" s="42"/>
      <c r="F23" s="42"/>
      <c r="G23" s="42"/>
      <c r="H23" s="42"/>
      <c r="I23" s="42"/>
      <c r="J23" s="44"/>
      <c r="K23" s="44"/>
      <c r="L23" s="44"/>
      <c r="M23" s="44"/>
      <c r="N23" s="44"/>
      <c r="O23" s="44"/>
      <c r="P23" s="44"/>
      <c r="Q23" s="44"/>
    </row>
    <row r="24" spans="1:17" ht="20.399999999999999" customHeight="1" x14ac:dyDescent="0.45">
      <c r="A24" s="45" t="s">
        <v>1075</v>
      </c>
      <c r="B24" s="41"/>
      <c r="C24" s="42"/>
      <c r="D24" s="43" t="s">
        <v>699</v>
      </c>
      <c r="E24" s="42"/>
      <c r="F24" s="42"/>
      <c r="G24" s="42"/>
      <c r="H24" s="42"/>
      <c r="I24" s="42"/>
      <c r="J24" s="44"/>
      <c r="K24" s="44"/>
      <c r="L24" s="44"/>
      <c r="M24" s="44"/>
      <c r="N24" s="44"/>
      <c r="O24" s="44"/>
      <c r="P24" s="44"/>
      <c r="Q24" s="44"/>
    </row>
    <row r="25" spans="1:17" ht="20.399999999999999" customHeight="1" x14ac:dyDescent="0.45">
      <c r="A25" s="45" t="s">
        <v>1076</v>
      </c>
      <c r="B25" s="41"/>
      <c r="C25" s="42"/>
      <c r="D25" s="43" t="s">
        <v>1070</v>
      </c>
      <c r="E25" s="42"/>
      <c r="F25" s="42"/>
      <c r="G25" s="42"/>
      <c r="H25" s="42"/>
      <c r="I25" s="42"/>
      <c r="J25" s="44"/>
      <c r="K25" s="44"/>
      <c r="L25" s="44"/>
      <c r="M25" s="44"/>
      <c r="N25" s="44"/>
      <c r="O25" s="44"/>
      <c r="P25" s="44"/>
      <c r="Q25" s="44"/>
    </row>
    <row r="26" spans="1:17" ht="20.399999999999999" customHeight="1" x14ac:dyDescent="0.45">
      <c r="A26" s="45" t="s">
        <v>1077</v>
      </c>
      <c r="B26" s="41"/>
      <c r="C26" s="42"/>
      <c r="D26" s="43" t="s">
        <v>1071</v>
      </c>
      <c r="E26" s="42"/>
      <c r="F26" s="42"/>
      <c r="G26" s="42"/>
      <c r="H26" s="42"/>
      <c r="I26" s="42"/>
      <c r="J26" s="44"/>
      <c r="K26" s="44"/>
      <c r="L26" s="44"/>
      <c r="M26" s="44"/>
      <c r="N26" s="44"/>
      <c r="O26" s="44"/>
      <c r="P26" s="44"/>
      <c r="Q26" s="44"/>
    </row>
    <row r="27" spans="1:17" ht="20.399999999999999" customHeight="1" x14ac:dyDescent="0.45">
      <c r="A27" s="45" t="s">
        <v>1078</v>
      </c>
      <c r="B27" s="41"/>
      <c r="C27" s="42"/>
      <c r="D27" s="43" t="s">
        <v>1071</v>
      </c>
      <c r="E27" s="42"/>
      <c r="F27" s="42"/>
      <c r="G27" s="42"/>
      <c r="H27" s="42"/>
      <c r="I27" s="42"/>
      <c r="J27" s="44"/>
      <c r="K27" s="44"/>
      <c r="L27" s="44"/>
      <c r="M27" s="44"/>
      <c r="N27" s="44"/>
      <c r="O27" s="44"/>
      <c r="P27" s="44"/>
      <c r="Q27" s="44"/>
    </row>
    <row r="28" spans="1:17" ht="20.399999999999999" customHeight="1" x14ac:dyDescent="0.45">
      <c r="A28" s="45" t="s">
        <v>1079</v>
      </c>
      <c r="B28" s="41"/>
      <c r="C28" s="42"/>
      <c r="D28" s="43" t="s">
        <v>1072</v>
      </c>
      <c r="E28" s="42"/>
      <c r="F28" s="42"/>
      <c r="G28" s="42"/>
      <c r="H28" s="42"/>
      <c r="I28" s="42"/>
      <c r="J28" s="44"/>
      <c r="K28" s="44"/>
      <c r="L28" s="44"/>
      <c r="M28" s="44"/>
      <c r="N28" s="44"/>
      <c r="O28" s="44"/>
      <c r="P28" s="44"/>
      <c r="Q28" s="44"/>
    </row>
    <row r="29" spans="1:17" ht="20.399999999999999" customHeight="1" x14ac:dyDescent="0.45">
      <c r="A29" s="45" t="s">
        <v>1080</v>
      </c>
      <c r="B29" s="41"/>
      <c r="C29" s="42"/>
      <c r="D29" s="43" t="s">
        <v>955</v>
      </c>
      <c r="E29" s="42"/>
      <c r="F29" s="42"/>
      <c r="G29" s="42"/>
      <c r="H29" s="42"/>
      <c r="I29" s="42"/>
      <c r="J29" s="44"/>
      <c r="K29" s="44"/>
      <c r="L29" s="44"/>
      <c r="M29" s="44"/>
      <c r="N29" s="44"/>
      <c r="O29" s="44"/>
      <c r="P29" s="44"/>
      <c r="Q29" s="44"/>
    </row>
    <row r="30" spans="1:17" x14ac:dyDescent="0.3">
      <c r="A30" s="39"/>
    </row>
    <row r="31" spans="1:17" x14ac:dyDescent="0.3">
      <c r="A31" s="39"/>
    </row>
    <row r="32" spans="1:17" x14ac:dyDescent="0.3">
      <c r="A32" s="39"/>
    </row>
    <row r="33" spans="1:1" x14ac:dyDescent="0.3">
      <c r="A33" s="39"/>
    </row>
    <row r="34" spans="1:1" x14ac:dyDescent="0.3">
      <c r="A34" s="39"/>
    </row>
    <row r="35" spans="1:1" x14ac:dyDescent="0.3">
      <c r="A35" s="39"/>
    </row>
    <row r="36" spans="1:1" x14ac:dyDescent="0.3">
      <c r="A36" s="39"/>
    </row>
    <row r="37" spans="1:1" x14ac:dyDescent="0.3">
      <c r="A37" s="39"/>
    </row>
    <row r="38" spans="1:1" x14ac:dyDescent="0.3">
      <c r="A38" s="39"/>
    </row>
    <row r="39" spans="1:1" x14ac:dyDescent="0.3">
      <c r="A39" s="39"/>
    </row>
    <row r="40" spans="1:1" x14ac:dyDescent="0.3">
      <c r="A40" s="39"/>
    </row>
    <row r="41" spans="1:1" x14ac:dyDescent="0.3">
      <c r="A41" s="39"/>
    </row>
    <row r="42" spans="1:1" x14ac:dyDescent="0.3">
      <c r="A42" s="39"/>
    </row>
  </sheetData>
  <mergeCells count="1">
    <mergeCell ref="A1:R1"/>
  </mergeCells>
  <hyperlinks>
    <hyperlink ref="A8" location="'1. Organizacion PRL'!A1" display="1. Organización PRL" xr:uid="{09DE2666-C343-49BF-BEFE-E922CDE3D62F}"/>
    <hyperlink ref="A9" location="'2. PRL_General'!A1" display="2. PRL_General" xr:uid="{9D2F6CDE-EA91-4331-90B9-D895F9515315}"/>
    <hyperlink ref="A10" location="'3. Equipos de trabajo'!A1" display="3. Equipos de trabajo" xr:uid="{305958EC-2F5D-4049-AF01-C6045AC8ACE2}"/>
    <hyperlink ref="A11" location="'4. Lugares de trabajo'!A1" display="4. Lugares de trabajo" xr:uid="{C3AAEF2A-EC8D-4E44-9D5E-BF9DB83F0AB3}"/>
    <hyperlink ref="A12" location="'5. EPIS'!A1" display="5. EPIS" xr:uid="{3D634C5C-993F-423C-B7B1-00156F7056A2}"/>
    <hyperlink ref="A13" location="'6. Ruido'!A1" display="6. Ruido" xr:uid="{418671BA-11FC-4BD1-90F1-F7A39E98916B}"/>
    <hyperlink ref="A14" location="'7. Vibraciones'!A1" display="7. Vibraciones" xr:uid="{4BC42146-9E29-4B9C-8C10-3E1DC5AFD4BF}"/>
    <hyperlink ref="A15" location="'8. S. Químicas'!A1" display="8. Sustancias Químicas" xr:uid="{AE0C1E97-B57C-4E62-8797-0B98C7D87959}"/>
    <hyperlink ref="A16" location="'9. A. Cancerígenos'!A1" display="9. Agentes Cancerígenos" xr:uid="{91BC0273-81B9-4B9E-9E96-033E93C8ADA3}"/>
    <hyperlink ref="A17" location="'10. MMC'!A1" display="10. Manipulación de cargas manuales" xr:uid="{F0609670-5319-4134-B443-9D4809FFCE34}"/>
    <hyperlink ref="A18" location="'11. Señalización'!A1" display="11. Señalización" xr:uid="{D64EC626-025C-4EE8-8BB2-AB21E19DDF17}"/>
    <hyperlink ref="A19" location="'12. Pantallas PVD'!A1" display="12. Pantallas de visualización de datos (PVD)" xr:uid="{F7934A2E-9C5F-4994-9224-AA06A1BAD7AA}"/>
    <hyperlink ref="A20" location="'13. ATEX'!A1" display="13. Atmósferas explosivas (ATEX)" xr:uid="{5B490230-8092-48D6-9695-70973FA8690A}"/>
    <hyperlink ref="A21" location="'14. ELÉCTRICO'!A1" display="14. Riesgos eléctrico" xr:uid="{B49C9FFD-ABAF-4777-9937-75A2769D3D93}"/>
    <hyperlink ref="A23" location="'15. ACTIVIDADES MINERAS'!A1" display="15. Seguridad en centros de trabajo mineros (1389/97)" xr:uid="{DC88EFBA-4774-48BB-AC16-18863EDF3B1A}"/>
    <hyperlink ref="A24" location="'16. D.FACULTATIVA Y DSS'!A1" display="16. ITC ITC 02.0.01 / ITC 02.1.01 Dirección facultativa y DSS" xr:uid="{B6B2FBD2-974A-48D1-8E95-AC821397A1E9}"/>
    <hyperlink ref="A25" location="'17. ITC POLVO'!A1" display="17. ITC 02.0.02 Polvo" xr:uid="{D9B266AC-48AA-49EA-A142-8092E6B09413}"/>
    <hyperlink ref="A26" location="'18. Seg. Personal'!A1" display="18. ITC 07.1.01 Trabajos a cielo abierto. Seguridad del Personal" xr:uid="{DB93AFDA-A5C6-42D8-9F6F-22E4CF4BF4F2}"/>
    <hyperlink ref="A27" location="'19. Desarrollo labores'!A1" display="19. ITC 07.1.03 Trabajos a cielo abierto. Desarrollo de las labores" xr:uid="{D20CB8AB-870E-49D5-B37E-B90A19BCB634}"/>
    <hyperlink ref="A28" location="'20. Conformidad minería'!A1" display="20. ITC 12.0.01 – Evaluación de la conformidad de productos para uso en minería" xr:uid="{CFA9DDA2-1C95-4B72-8957-9BE487AACB38}"/>
    <hyperlink ref="A29" location="'21. CAE'!A1" display="21. Coordinación de Actividades Empresariales" xr:uid="{EA2CD8B3-82A9-4561-B5AB-F0C423A993DC}"/>
    <hyperlink ref="A22" location="'15. ALTURAS'!A1" display="15. Trabajos en alturas" xr:uid="{F83127BD-8049-461C-8272-9B216BFAE1DD}"/>
    <hyperlink ref="A2" location="Datos_básicos!A1" display="Datos básicos" xr:uid="{5A14DACC-D21A-48ED-BC8F-5B2AB644AA68}"/>
    <hyperlink ref="A3" location="Puestos_Áreas!A1" display="Puestos y Áreas" xr:uid="{439CA215-27B4-400B-93C6-0A379BB263FD}"/>
    <hyperlink ref="A4" location="Resumen!A1" display="Resumen de auditoría" xr:uid="{A52A974A-0BE3-4486-A870-F19770BA7353}"/>
  </hyperlink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3A6F78-B980-454B-BD09-A6AA90201A34}">
  <sheetPr codeName="Hoja20"/>
  <dimension ref="A1:K51"/>
  <sheetViews>
    <sheetView topLeftCell="A41" zoomScale="85" zoomScaleNormal="85" workbookViewId="0"/>
  </sheetViews>
  <sheetFormatPr baseColWidth="10" defaultRowHeight="14.4" x14ac:dyDescent="0.3"/>
  <cols>
    <col min="1" max="1" width="4.77734375" style="1" customWidth="1"/>
    <col min="2" max="2" width="79.21875" style="1" customWidth="1"/>
    <col min="3" max="3" width="12.44140625" style="1" customWidth="1"/>
    <col min="4" max="4" width="11.44140625" style="1" customWidth="1"/>
    <col min="5" max="5" width="66" style="1" customWidth="1"/>
    <col min="6" max="6" width="54.6640625" style="1" customWidth="1"/>
    <col min="7" max="7" width="28.88671875" style="1" customWidth="1"/>
    <col min="8" max="8" width="29.21875" style="1" customWidth="1"/>
    <col min="9" max="9" width="20.88671875" style="1" customWidth="1"/>
    <col min="10" max="10" width="13.33203125" style="1" customWidth="1"/>
    <col min="11" max="16384" width="11.5546875" style="1"/>
  </cols>
  <sheetData>
    <row r="1" spans="1:11" ht="21" x14ac:dyDescent="0.4">
      <c r="A1" s="17" t="s">
        <v>1082</v>
      </c>
      <c r="J1" s="65" t="s">
        <v>1169</v>
      </c>
    </row>
    <row r="2" spans="1:11" x14ac:dyDescent="0.3">
      <c r="A2" s="1" t="s">
        <v>1083</v>
      </c>
    </row>
    <row r="3" spans="1:11" x14ac:dyDescent="0.3">
      <c r="A3" s="74" t="s">
        <v>1084</v>
      </c>
      <c r="B3" s="74"/>
      <c r="C3" s="73"/>
      <c r="D3" s="73"/>
      <c r="E3" s="73"/>
    </row>
    <row r="4" spans="1:11" x14ac:dyDescent="0.3">
      <c r="A4" s="74" t="s">
        <v>593</v>
      </c>
      <c r="B4" s="74"/>
      <c r="C4" s="73"/>
      <c r="D4" s="73"/>
      <c r="E4" s="73"/>
    </row>
    <row r="5" spans="1:11" x14ac:dyDescent="0.3">
      <c r="A5" s="74" t="s">
        <v>220</v>
      </c>
      <c r="B5" s="74"/>
      <c r="C5" s="73"/>
      <c r="D5" s="73"/>
      <c r="E5" s="73"/>
    </row>
    <row r="6" spans="1:11" x14ac:dyDescent="0.3">
      <c r="A6" s="74" t="s">
        <v>218</v>
      </c>
      <c r="B6" s="74"/>
      <c r="C6" s="73"/>
      <c r="D6" s="73"/>
      <c r="E6" s="73"/>
    </row>
    <row r="7" spans="1:11" x14ac:dyDescent="0.3">
      <c r="A7" s="9" t="s">
        <v>1085</v>
      </c>
    </row>
    <row r="8" spans="1:11" s="18" customFormat="1" ht="18" customHeight="1" x14ac:dyDescent="0.3">
      <c r="A8" s="16" t="s">
        <v>15</v>
      </c>
      <c r="B8" s="16" t="s">
        <v>14</v>
      </c>
      <c r="C8" s="16" t="s">
        <v>143</v>
      </c>
      <c r="D8" s="16" t="s">
        <v>16</v>
      </c>
      <c r="E8" s="16" t="s">
        <v>24</v>
      </c>
      <c r="F8" s="16" t="s">
        <v>209</v>
      </c>
      <c r="G8" s="16" t="s">
        <v>28</v>
      </c>
      <c r="H8" s="16" t="s">
        <v>29</v>
      </c>
      <c r="I8" s="16" t="s">
        <v>31</v>
      </c>
      <c r="J8" s="16" t="s">
        <v>141</v>
      </c>
      <c r="K8" s="16" t="s">
        <v>32</v>
      </c>
    </row>
    <row r="9" spans="1:11" ht="18" x14ac:dyDescent="0.35">
      <c r="A9" s="16"/>
      <c r="B9" s="19" t="s">
        <v>1086</v>
      </c>
      <c r="C9" s="19"/>
      <c r="D9" s="20"/>
      <c r="E9" s="20"/>
      <c r="F9" s="20"/>
      <c r="G9" s="20"/>
      <c r="H9" s="20"/>
      <c r="I9" s="20"/>
      <c r="J9" s="20"/>
      <c r="K9" s="20"/>
    </row>
    <row r="10" spans="1:11" ht="57.6" x14ac:dyDescent="0.3">
      <c r="A10" s="9">
        <v>1</v>
      </c>
      <c r="B10" s="21" t="s">
        <v>1099</v>
      </c>
      <c r="C10" s="22" t="b">
        <v>0</v>
      </c>
      <c r="D10" s="3"/>
      <c r="E10" s="23"/>
      <c r="F10" s="23"/>
      <c r="H10" s="24"/>
      <c r="K10" s="23" t="s">
        <v>152</v>
      </c>
    </row>
    <row r="11" spans="1:11" ht="43.2" x14ac:dyDescent="0.3">
      <c r="A11" s="9">
        <v>2</v>
      </c>
      <c r="B11" s="21" t="s">
        <v>1100</v>
      </c>
      <c r="C11" s="22" t="b">
        <v>0</v>
      </c>
      <c r="D11" s="3"/>
      <c r="H11" s="24"/>
    </row>
    <row r="12" spans="1:11" ht="43.2" x14ac:dyDescent="0.3">
      <c r="A12" s="9">
        <v>3</v>
      </c>
      <c r="B12" s="21" t="s">
        <v>1101</v>
      </c>
      <c r="C12" s="22" t="b">
        <v>0</v>
      </c>
      <c r="D12" s="3"/>
      <c r="H12" s="24"/>
    </row>
    <row r="13" spans="1:11" ht="18" x14ac:dyDescent="0.35">
      <c r="A13" s="9"/>
      <c r="B13" s="19" t="s">
        <v>1087</v>
      </c>
      <c r="C13" s="19"/>
      <c r="D13" s="20"/>
      <c r="E13" s="20"/>
      <c r="F13" s="20"/>
      <c r="G13" s="20"/>
      <c r="H13" s="20"/>
      <c r="I13" s="20"/>
      <c r="J13" s="20"/>
      <c r="K13" s="20"/>
    </row>
    <row r="14" spans="1:11" ht="86.4" x14ac:dyDescent="0.3">
      <c r="A14" s="9">
        <v>4</v>
      </c>
      <c r="B14" s="21" t="s">
        <v>1102</v>
      </c>
      <c r="C14" s="22" t="b">
        <v>0</v>
      </c>
      <c r="D14" s="3"/>
      <c r="H14" s="24"/>
    </row>
    <row r="15" spans="1:11" ht="28.8" x14ac:dyDescent="0.3">
      <c r="A15" s="9">
        <v>5</v>
      </c>
      <c r="B15" s="21" t="s">
        <v>1103</v>
      </c>
      <c r="C15" s="22" t="b">
        <v>0</v>
      </c>
      <c r="D15" s="3"/>
      <c r="H15" s="24"/>
    </row>
    <row r="16" spans="1:11" ht="18" x14ac:dyDescent="0.35">
      <c r="A16" s="9"/>
      <c r="B16" s="19" t="s">
        <v>1088</v>
      </c>
      <c r="C16" s="19"/>
      <c r="D16" s="20"/>
      <c r="E16" s="20"/>
      <c r="F16" s="20"/>
      <c r="G16" s="20"/>
      <c r="H16" s="20"/>
      <c r="I16" s="20"/>
      <c r="J16" s="20"/>
      <c r="K16" s="20"/>
    </row>
    <row r="17" spans="1:11" ht="57.6" x14ac:dyDescent="0.3">
      <c r="A17" s="9">
        <v>6</v>
      </c>
      <c r="B17" s="21" t="s">
        <v>1104</v>
      </c>
      <c r="C17" s="26" t="b">
        <v>0</v>
      </c>
      <c r="D17" s="3"/>
      <c r="H17" s="24"/>
    </row>
    <row r="18" spans="1:11" ht="43.2" x14ac:dyDescent="0.3">
      <c r="A18" s="9">
        <v>7</v>
      </c>
      <c r="B18" s="21" t="s">
        <v>1105</v>
      </c>
      <c r="C18" s="26" t="b">
        <v>0</v>
      </c>
      <c r="D18" s="3"/>
      <c r="H18" s="24"/>
    </row>
    <row r="19" spans="1:11" ht="43.2" x14ac:dyDescent="0.3">
      <c r="A19" s="9">
        <v>8</v>
      </c>
      <c r="B19" s="21" t="s">
        <v>1106</v>
      </c>
      <c r="C19" s="26" t="b">
        <v>0</v>
      </c>
      <c r="D19" s="3"/>
      <c r="H19" s="24"/>
    </row>
    <row r="20" spans="1:11" ht="18" x14ac:dyDescent="0.35">
      <c r="A20" s="9"/>
      <c r="B20" s="19" t="s">
        <v>1089</v>
      </c>
      <c r="C20" s="19"/>
      <c r="D20" s="20"/>
      <c r="E20" s="20"/>
      <c r="F20" s="20"/>
      <c r="G20" s="20"/>
      <c r="H20" s="20"/>
      <c r="I20" s="20"/>
      <c r="J20" s="20"/>
      <c r="K20" s="20"/>
    </row>
    <row r="21" spans="1:11" ht="28.8" x14ac:dyDescent="0.3">
      <c r="A21" s="9">
        <v>10</v>
      </c>
      <c r="B21" s="21" t="s">
        <v>1090</v>
      </c>
      <c r="C21" s="26" t="b">
        <v>0</v>
      </c>
      <c r="D21" s="3"/>
      <c r="H21" s="24"/>
    </row>
    <row r="22" spans="1:11" ht="72" x14ac:dyDescent="0.3">
      <c r="A22" s="9">
        <v>11</v>
      </c>
      <c r="B22" s="21" t="s">
        <v>1107</v>
      </c>
      <c r="C22" s="26" t="b">
        <v>0</v>
      </c>
      <c r="D22" s="3"/>
      <c r="H22" s="24"/>
    </row>
    <row r="23" spans="1:11" ht="43.2" x14ac:dyDescent="0.3">
      <c r="A23" s="9">
        <v>12</v>
      </c>
      <c r="B23" s="21" t="s">
        <v>1108</v>
      </c>
      <c r="C23" s="26" t="b">
        <v>0</v>
      </c>
      <c r="D23" s="3"/>
      <c r="H23" s="24"/>
    </row>
    <row r="24" spans="1:11" ht="43.2" x14ac:dyDescent="0.3">
      <c r="A24" s="9">
        <v>13</v>
      </c>
      <c r="B24" s="21" t="s">
        <v>1109</v>
      </c>
      <c r="C24" s="26" t="b">
        <v>0</v>
      </c>
      <c r="D24" s="3"/>
      <c r="H24" s="24"/>
    </row>
    <row r="25" spans="1:11" ht="43.2" x14ac:dyDescent="0.3">
      <c r="A25" s="9">
        <v>14</v>
      </c>
      <c r="B25" s="21" t="s">
        <v>1111</v>
      </c>
      <c r="C25" s="26" t="b">
        <v>0</v>
      </c>
      <c r="D25" s="3"/>
      <c r="H25" s="24"/>
    </row>
    <row r="26" spans="1:11" ht="18" x14ac:dyDescent="0.35">
      <c r="A26" s="9"/>
      <c r="B26" s="19" t="s">
        <v>1091</v>
      </c>
      <c r="C26" s="19"/>
      <c r="D26" s="20"/>
      <c r="E26" s="20"/>
      <c r="F26" s="20"/>
      <c r="G26" s="20"/>
      <c r="H26" s="20"/>
      <c r="I26" s="20"/>
      <c r="J26" s="20"/>
      <c r="K26" s="20"/>
    </row>
    <row r="27" spans="1:11" x14ac:dyDescent="0.3">
      <c r="A27" s="9">
        <v>15</v>
      </c>
      <c r="B27" s="21" t="s">
        <v>1092</v>
      </c>
      <c r="C27" s="26" t="b">
        <v>0</v>
      </c>
      <c r="D27" s="3"/>
      <c r="H27" s="24"/>
    </row>
    <row r="28" spans="1:11" ht="43.2" x14ac:dyDescent="0.3">
      <c r="A28" s="9"/>
      <c r="B28" s="21" t="s">
        <v>1110</v>
      </c>
      <c r="C28" s="26" t="b">
        <v>0</v>
      </c>
      <c r="D28" s="3"/>
      <c r="H28" s="24"/>
    </row>
    <row r="29" spans="1:11" ht="28.8" x14ac:dyDescent="0.3">
      <c r="A29" s="9"/>
      <c r="B29" s="21" t="s">
        <v>1112</v>
      </c>
      <c r="C29" s="26" t="b">
        <v>0</v>
      </c>
      <c r="D29" s="3"/>
      <c r="H29" s="24"/>
    </row>
    <row r="30" spans="1:11" ht="43.2" x14ac:dyDescent="0.3">
      <c r="A30" s="9"/>
      <c r="B30" s="21" t="s">
        <v>1113</v>
      </c>
      <c r="C30" s="26" t="b">
        <v>0</v>
      </c>
      <c r="D30" s="3"/>
      <c r="H30" s="24"/>
    </row>
    <row r="31" spans="1:11" ht="18" x14ac:dyDescent="0.35">
      <c r="A31" s="9"/>
      <c r="B31" s="19" t="s">
        <v>1093</v>
      </c>
      <c r="C31" s="19"/>
      <c r="D31" s="20"/>
      <c r="E31" s="20"/>
      <c r="F31" s="20"/>
      <c r="G31" s="20"/>
      <c r="H31" s="20"/>
      <c r="I31" s="20"/>
      <c r="J31" s="20"/>
      <c r="K31" s="20"/>
    </row>
    <row r="32" spans="1:11" ht="28.8" x14ac:dyDescent="0.3">
      <c r="A32" s="9"/>
      <c r="B32" s="21" t="s">
        <v>1094</v>
      </c>
      <c r="C32" s="26" t="b">
        <v>0</v>
      </c>
      <c r="D32" s="3"/>
      <c r="H32" s="24"/>
    </row>
    <row r="33" spans="1:11" ht="43.2" x14ac:dyDescent="0.3">
      <c r="A33" s="9"/>
      <c r="B33" s="21" t="s">
        <v>1114</v>
      </c>
      <c r="C33" s="26" t="b">
        <v>0</v>
      </c>
      <c r="D33" s="3"/>
      <c r="H33" s="24"/>
    </row>
    <row r="34" spans="1:11" ht="43.2" x14ac:dyDescent="0.3">
      <c r="A34" s="9"/>
      <c r="B34" s="21" t="s">
        <v>1115</v>
      </c>
      <c r="C34" s="26" t="b">
        <v>0</v>
      </c>
      <c r="D34" s="3"/>
      <c r="H34" s="24"/>
    </row>
    <row r="35" spans="1:11" ht="57.6" x14ac:dyDescent="0.3">
      <c r="A35" s="9"/>
      <c r="B35" s="21" t="s">
        <v>1116</v>
      </c>
      <c r="C35" s="26" t="b">
        <v>0</v>
      </c>
      <c r="D35" s="3"/>
      <c r="H35" s="24"/>
    </row>
    <row r="36" spans="1:11" ht="18" x14ac:dyDescent="0.35">
      <c r="A36" s="9"/>
      <c r="B36" s="19" t="s">
        <v>1095</v>
      </c>
      <c r="C36" s="19"/>
      <c r="D36" s="20"/>
      <c r="E36" s="20"/>
      <c r="F36" s="20"/>
      <c r="G36" s="20"/>
      <c r="H36" s="20"/>
      <c r="I36" s="20"/>
      <c r="J36" s="20"/>
      <c r="K36" s="20"/>
    </row>
    <row r="37" spans="1:11" ht="43.2" x14ac:dyDescent="0.3">
      <c r="A37" s="9"/>
      <c r="B37" s="21" t="s">
        <v>1117</v>
      </c>
      <c r="C37" s="26" t="b">
        <v>0</v>
      </c>
      <c r="D37" s="3"/>
      <c r="H37" s="24"/>
    </row>
    <row r="38" spans="1:11" ht="43.2" x14ac:dyDescent="0.3">
      <c r="A38" s="9"/>
      <c r="B38" s="21" t="s">
        <v>1118</v>
      </c>
      <c r="C38" s="26" t="b">
        <v>0</v>
      </c>
      <c r="D38" s="3"/>
      <c r="H38" s="24"/>
    </row>
    <row r="39" spans="1:11" ht="28.8" x14ac:dyDescent="0.3">
      <c r="A39" s="9"/>
      <c r="B39" s="21" t="s">
        <v>1119</v>
      </c>
      <c r="C39" s="26" t="b">
        <v>0</v>
      </c>
      <c r="D39" s="3"/>
      <c r="H39" s="24"/>
    </row>
    <row r="40" spans="1:11" ht="18" x14ac:dyDescent="0.35">
      <c r="A40" s="9"/>
      <c r="B40" s="19" t="s">
        <v>1096</v>
      </c>
      <c r="C40" s="19"/>
      <c r="D40" s="20"/>
      <c r="E40" s="20"/>
      <c r="F40" s="20"/>
      <c r="G40" s="20"/>
      <c r="H40" s="20"/>
      <c r="I40" s="20"/>
      <c r="J40" s="20"/>
      <c r="K40" s="20"/>
    </row>
    <row r="41" spans="1:11" ht="43.2" x14ac:dyDescent="0.3">
      <c r="A41" s="9"/>
      <c r="B41" s="21" t="s">
        <v>1120</v>
      </c>
      <c r="C41" s="26" t="b">
        <v>0</v>
      </c>
      <c r="D41" s="3"/>
      <c r="H41" s="24"/>
    </row>
    <row r="42" spans="1:11" ht="28.8" x14ac:dyDescent="0.3">
      <c r="A42" s="9"/>
      <c r="B42" s="21" t="s">
        <v>1121</v>
      </c>
      <c r="C42" s="26" t="b">
        <v>0</v>
      </c>
      <c r="D42" s="3"/>
      <c r="H42" s="24"/>
    </row>
    <row r="43" spans="1:11" ht="43.2" x14ac:dyDescent="0.3">
      <c r="A43" s="9"/>
      <c r="B43" s="21" t="s">
        <v>1122</v>
      </c>
      <c r="C43" s="26" t="b">
        <v>0</v>
      </c>
      <c r="D43" s="3"/>
      <c r="H43" s="24"/>
    </row>
    <row r="44" spans="1:11" ht="18" x14ac:dyDescent="0.35">
      <c r="A44" s="9"/>
      <c r="B44" s="19" t="s">
        <v>1097</v>
      </c>
      <c r="C44" s="19"/>
      <c r="D44" s="20"/>
      <c r="E44" s="20"/>
      <c r="F44" s="20"/>
      <c r="G44" s="20"/>
      <c r="H44" s="20"/>
      <c r="I44" s="20"/>
      <c r="J44" s="20"/>
      <c r="K44" s="20"/>
    </row>
    <row r="45" spans="1:11" ht="43.2" x14ac:dyDescent="0.3">
      <c r="A45" s="9"/>
      <c r="B45" s="21" t="s">
        <v>1123</v>
      </c>
      <c r="C45" s="26" t="b">
        <v>0</v>
      </c>
      <c r="D45" s="3"/>
      <c r="H45" s="24"/>
    </row>
    <row r="46" spans="1:11" ht="28.8" x14ac:dyDescent="0.3">
      <c r="A46" s="9"/>
      <c r="B46" s="21" t="s">
        <v>1124</v>
      </c>
      <c r="C46" s="26" t="b">
        <v>0</v>
      </c>
      <c r="D46" s="3"/>
      <c r="H46" s="24"/>
    </row>
    <row r="47" spans="1:11" ht="43.2" x14ac:dyDescent="0.3">
      <c r="A47" s="9">
        <v>16</v>
      </c>
      <c r="B47" s="21" t="s">
        <v>1125</v>
      </c>
      <c r="C47" s="26" t="b">
        <v>0</v>
      </c>
      <c r="D47" s="3"/>
      <c r="H47" s="24"/>
    </row>
    <row r="48" spans="1:11" ht="18" x14ac:dyDescent="0.35">
      <c r="A48" s="9"/>
      <c r="B48" s="19" t="s">
        <v>1098</v>
      </c>
      <c r="C48" s="19"/>
      <c r="D48" s="20"/>
      <c r="E48" s="20"/>
      <c r="F48" s="20"/>
      <c r="G48" s="20"/>
      <c r="H48" s="20"/>
      <c r="I48" s="20"/>
      <c r="J48" s="20"/>
      <c r="K48" s="20"/>
    </row>
    <row r="49" spans="1:8" ht="43.2" x14ac:dyDescent="0.3">
      <c r="A49" s="9">
        <v>18</v>
      </c>
      <c r="B49" s="21" t="s">
        <v>1126</v>
      </c>
      <c r="C49" s="26" t="b">
        <v>0</v>
      </c>
      <c r="D49" s="3"/>
      <c r="H49" s="24"/>
    </row>
    <row r="50" spans="1:8" ht="43.2" x14ac:dyDescent="0.3">
      <c r="A50" s="9">
        <v>19</v>
      </c>
      <c r="B50" s="21" t="s">
        <v>1127</v>
      </c>
      <c r="C50" s="26" t="b">
        <v>0</v>
      </c>
      <c r="D50" s="3"/>
      <c r="H50" s="24"/>
    </row>
    <row r="51" spans="1:8" ht="43.2" x14ac:dyDescent="0.3">
      <c r="A51" s="9">
        <v>20</v>
      </c>
      <c r="B51" s="21" t="s">
        <v>1128</v>
      </c>
      <c r="C51" s="26" t="b">
        <v>0</v>
      </c>
      <c r="D51" s="3"/>
      <c r="H51" s="24"/>
    </row>
  </sheetData>
  <mergeCells count="8">
    <mergeCell ref="A6:B6"/>
    <mergeCell ref="C6:E6"/>
    <mergeCell ref="A3:B3"/>
    <mergeCell ref="C3:E3"/>
    <mergeCell ref="A4:B4"/>
    <mergeCell ref="C4:E4"/>
    <mergeCell ref="A5:B5"/>
    <mergeCell ref="C5:E5"/>
  </mergeCells>
  <conditionalFormatting sqref="D9:D51">
    <cfRule type="containsText" dxfId="281" priority="42" operator="containsText" text="NO">
      <formula>NOT(ISERROR(SEARCH("NO",D9)))</formula>
    </cfRule>
    <cfRule type="containsText" dxfId="280" priority="41" operator="containsText" text="SÍ">
      <formula>NOT(ISERROR(SEARCH("SÍ",D9)))</formula>
    </cfRule>
  </conditionalFormatting>
  <conditionalFormatting sqref="G9:G51">
    <cfRule type="containsText" dxfId="279" priority="40" operator="containsText" text="Alta">
      <formula>NOT(ISERROR(SEARCH("Alta",G9)))</formula>
    </cfRule>
    <cfRule type="containsText" dxfId="278" priority="39" operator="containsText" text="Muy alta">
      <formula>NOT(ISERROR(SEARCH("Muy alta",G9)))</formula>
    </cfRule>
    <cfRule type="containsText" dxfId="277" priority="38" operator="containsText" text="Media">
      <formula>NOT(ISERROR(SEARCH("Media",G9)))</formula>
    </cfRule>
    <cfRule type="containsText" dxfId="276" priority="37" operator="containsText" text="Baja">
      <formula>NOT(ISERROR(SEARCH("Baja",G9)))</formula>
    </cfRule>
  </conditionalFormatting>
  <conditionalFormatting sqref="H9 I9:J51">
    <cfRule type="containsText" dxfId="275" priority="33" operator="containsText" text="Abierto">
      <formula>NOT(ISERROR(SEARCH("Abierto",H9)))</formula>
    </cfRule>
    <cfRule type="containsText" dxfId="274" priority="32" operator="containsText" text="Cerrado">
      <formula>NOT(ISERROR(SEARCH("Cerrado",H9)))</formula>
    </cfRule>
    <cfRule type="containsText" dxfId="273" priority="31" operator="containsText" text="En desarrollo">
      <formula>NOT(ISERROR(SEARCH("En desarrollo",H9)))</formula>
    </cfRule>
  </conditionalFormatting>
  <conditionalFormatting sqref="H10:H12 H14:H15 H17:H19 H21:H25 H27:H30 H32:H35 H37:H39 H41:H43 H45:H47 H49:H51 H8 E52 D53:D74 E75:E1048576">
    <cfRule type="cellIs" dxfId="272" priority="35" operator="greaterThan">
      <formula>TODAY()</formula>
    </cfRule>
  </conditionalFormatting>
  <conditionalFormatting sqref="H10:H12 H14:H15 H17:H19 H21:H25 H27:H30 H32:H35 H37:H39 H41:H43 H45:H47 H49:H51">
    <cfRule type="cellIs" dxfId="271" priority="36" operator="equal">
      <formula>TODAY()</formula>
    </cfRule>
    <cfRule type="cellIs" dxfId="270" priority="34" operator="lessThan">
      <formula>TODAY()</formula>
    </cfRule>
  </conditionalFormatting>
  <conditionalFormatting sqref="H13">
    <cfRule type="containsText" dxfId="269" priority="22" operator="containsText" text="En desarrollo">
      <formula>NOT(ISERROR(SEARCH("En desarrollo",H13)))</formula>
    </cfRule>
    <cfRule type="containsText" dxfId="268" priority="23" operator="containsText" text="Cerrado">
      <formula>NOT(ISERROR(SEARCH("Cerrado",H13)))</formula>
    </cfRule>
    <cfRule type="containsText" dxfId="267" priority="24" operator="containsText" text="Abierto">
      <formula>NOT(ISERROR(SEARCH("Abierto",H13)))</formula>
    </cfRule>
  </conditionalFormatting>
  <conditionalFormatting sqref="H16">
    <cfRule type="containsText" dxfId="266" priority="15" operator="containsText" text="Abierto">
      <formula>NOT(ISERROR(SEARCH("Abierto",H16)))</formula>
    </cfRule>
    <cfRule type="containsText" dxfId="265" priority="14" operator="containsText" text="Cerrado">
      <formula>NOT(ISERROR(SEARCH("Cerrado",H16)))</formula>
    </cfRule>
    <cfRule type="containsText" dxfId="264" priority="13" operator="containsText" text="En desarrollo">
      <formula>NOT(ISERROR(SEARCH("En desarrollo",H16)))</formula>
    </cfRule>
  </conditionalFormatting>
  <conditionalFormatting sqref="H20">
    <cfRule type="containsText" dxfId="263" priority="28" operator="containsText" text="En desarrollo">
      <formula>NOT(ISERROR(SEARCH("En desarrollo",H20)))</formula>
    </cfRule>
    <cfRule type="containsText" dxfId="262" priority="29" operator="containsText" text="Cerrado">
      <formula>NOT(ISERROR(SEARCH("Cerrado",H20)))</formula>
    </cfRule>
    <cfRule type="containsText" dxfId="261" priority="30" operator="containsText" text="Abierto">
      <formula>NOT(ISERROR(SEARCH("Abierto",H20)))</formula>
    </cfRule>
  </conditionalFormatting>
  <conditionalFormatting sqref="H26">
    <cfRule type="containsText" dxfId="260" priority="25" operator="containsText" text="En desarrollo">
      <formula>NOT(ISERROR(SEARCH("En desarrollo",H26)))</formula>
    </cfRule>
    <cfRule type="containsText" dxfId="259" priority="26" operator="containsText" text="Cerrado">
      <formula>NOT(ISERROR(SEARCH("Cerrado",H26)))</formula>
    </cfRule>
    <cfRule type="containsText" dxfId="258" priority="27" operator="containsText" text="Abierto">
      <formula>NOT(ISERROR(SEARCH("Abierto",H26)))</formula>
    </cfRule>
  </conditionalFormatting>
  <conditionalFormatting sqref="H31">
    <cfRule type="containsText" dxfId="257" priority="12" operator="containsText" text="Abierto">
      <formula>NOT(ISERROR(SEARCH("Abierto",H31)))</formula>
    </cfRule>
    <cfRule type="containsText" dxfId="256" priority="11" operator="containsText" text="Cerrado">
      <formula>NOT(ISERROR(SEARCH("Cerrado",H31)))</formula>
    </cfRule>
    <cfRule type="containsText" dxfId="255" priority="10" operator="containsText" text="En desarrollo">
      <formula>NOT(ISERROR(SEARCH("En desarrollo",H31)))</formula>
    </cfRule>
  </conditionalFormatting>
  <conditionalFormatting sqref="H36">
    <cfRule type="containsText" dxfId="254" priority="7" operator="containsText" text="En desarrollo">
      <formula>NOT(ISERROR(SEARCH("En desarrollo",H36)))</formula>
    </cfRule>
    <cfRule type="containsText" dxfId="253" priority="9" operator="containsText" text="Abierto">
      <formula>NOT(ISERROR(SEARCH("Abierto",H36)))</formula>
    </cfRule>
    <cfRule type="containsText" dxfId="252" priority="8" operator="containsText" text="Cerrado">
      <formula>NOT(ISERROR(SEARCH("Cerrado",H36)))</formula>
    </cfRule>
  </conditionalFormatting>
  <conditionalFormatting sqref="H40">
    <cfRule type="containsText" dxfId="251" priority="4" operator="containsText" text="En desarrollo">
      <formula>NOT(ISERROR(SEARCH("En desarrollo",H40)))</formula>
    </cfRule>
    <cfRule type="containsText" dxfId="250" priority="5" operator="containsText" text="Cerrado">
      <formula>NOT(ISERROR(SEARCH("Cerrado",H40)))</formula>
    </cfRule>
    <cfRule type="containsText" dxfId="249" priority="6" operator="containsText" text="Abierto">
      <formula>NOT(ISERROR(SEARCH("Abierto",H40)))</formula>
    </cfRule>
  </conditionalFormatting>
  <conditionalFormatting sqref="H44">
    <cfRule type="containsText" dxfId="248" priority="2" operator="containsText" text="Cerrado">
      <formula>NOT(ISERROR(SEARCH("Cerrado",H44)))</formula>
    </cfRule>
    <cfRule type="containsText" dxfId="247" priority="3" operator="containsText" text="Abierto">
      <formula>NOT(ISERROR(SEARCH("Abierto",H44)))</formula>
    </cfRule>
    <cfRule type="containsText" dxfId="246" priority="1" operator="containsText" text="En desarrollo">
      <formula>NOT(ISERROR(SEARCH("En desarrollo",H44)))</formula>
    </cfRule>
  </conditionalFormatting>
  <conditionalFormatting sqref="H48">
    <cfRule type="containsText" dxfId="245" priority="21" operator="containsText" text="Abierto">
      <formula>NOT(ISERROR(SEARCH("Abierto",H48)))</formula>
    </cfRule>
    <cfRule type="containsText" dxfId="244" priority="20" operator="containsText" text="Cerrado">
      <formula>NOT(ISERROR(SEARCH("Cerrado",H48)))</formula>
    </cfRule>
    <cfRule type="containsText" dxfId="243" priority="19" operator="containsText" text="En desarrollo">
      <formula>NOT(ISERROR(SEARCH("En desarrollo",H48)))</formula>
    </cfRule>
  </conditionalFormatting>
  <dataValidations disablePrompts="1" count="4">
    <dataValidation type="list" allowBlank="1" showInputMessage="1" showErrorMessage="1" sqref="G10" xr:uid="{D043FC01-09F4-4B72-B6C7-0509653041F2}">
      <formula1>"Baja,Media,Alta,Muy alta,"</formula1>
    </dataValidation>
    <dataValidation type="list" allowBlank="1" showInputMessage="1" showErrorMessage="1" sqref="G11:G12 G49:G51 G21:G25 G14:G15 G17:G19 G27:G30 G32:G35 G37:G39 G41:G43 G45:G47" xr:uid="{A80D62A1-BFFE-490B-86A9-67055759D441}">
      <formula1>"Baja,Media,Alta,Muy alta"</formula1>
    </dataValidation>
    <dataValidation type="list" allowBlank="1" showInputMessage="1" showErrorMessage="1" sqref="D9:D51" xr:uid="{613AE548-9159-4C3A-B8CC-BC1963D91D9B}">
      <formula1>"SÍ,NO, N/A"</formula1>
    </dataValidation>
    <dataValidation type="list" allowBlank="1" showInputMessage="1" showErrorMessage="1" sqref="I9:I51" xr:uid="{58A155CA-ED3B-4926-A420-853ADC1FFA16}">
      <formula1>"-,Abierto,Cerrado, En desarrollo"</formula1>
    </dataValidation>
  </dataValidations>
  <hyperlinks>
    <hyperlink ref="J1" location="ÍNDICE!A1" display="VOLVER AL IÍNDICE" xr:uid="{9E973E11-80F9-40B4-89B9-6A5D3FA0B4DD}"/>
  </hyperlinks>
  <pageMargins left="0.7" right="0.7" top="0.75" bottom="0.75" header="0.3" footer="0.3"/>
  <pageSetup paperSize="9" orientation="portrait" r:id="rId1"/>
  <tableParts count="1">
    <tablePart r:id="rId2"/>
  </tableParts>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E9937CDA-73D6-44F5-AFEE-7A0CB4A42D73}">
          <x14:formula1>
            <xm:f>Datos_básicos!$A$38:$A$50</xm:f>
          </x14:formula1>
          <xm:sqref>J9:J51</xm:sqref>
        </x14:dataValidation>
      </x14:dataValidations>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814724-1F5F-4034-9C30-BF44F9A3C0D4}">
  <sheetPr codeName="Hoja21"/>
  <dimension ref="A1:K39"/>
  <sheetViews>
    <sheetView zoomScale="85" zoomScaleNormal="85" workbookViewId="0"/>
  </sheetViews>
  <sheetFormatPr baseColWidth="10" defaultRowHeight="14.4" x14ac:dyDescent="0.3"/>
  <cols>
    <col min="1" max="1" width="4.77734375" style="1" customWidth="1"/>
    <col min="2" max="2" width="79.21875" style="1" customWidth="1"/>
    <col min="3" max="3" width="12.44140625" style="1" customWidth="1"/>
    <col min="4" max="4" width="11.44140625" style="1" customWidth="1"/>
    <col min="5" max="5" width="66" style="1" customWidth="1"/>
    <col min="6" max="6" width="54.6640625" style="1" customWidth="1"/>
    <col min="7" max="7" width="28.88671875" style="1" customWidth="1"/>
    <col min="8" max="8" width="29.21875" style="1" customWidth="1"/>
    <col min="9" max="9" width="20.88671875" style="1" customWidth="1"/>
    <col min="10" max="10" width="13.33203125" style="1" customWidth="1"/>
    <col min="11" max="16384" width="11.5546875" style="1"/>
  </cols>
  <sheetData>
    <row r="1" spans="1:11" ht="21" x14ac:dyDescent="0.4">
      <c r="A1" s="17" t="s">
        <v>754</v>
      </c>
      <c r="J1" s="65" t="s">
        <v>1169</v>
      </c>
    </row>
    <row r="2" spans="1:11" x14ac:dyDescent="0.3">
      <c r="A2" s="35" t="s">
        <v>690</v>
      </c>
      <c r="B2" s="36"/>
      <c r="C2" s="36"/>
      <c r="D2" s="36"/>
    </row>
    <row r="3" spans="1:11" x14ac:dyDescent="0.3">
      <c r="A3" s="9" t="s">
        <v>691</v>
      </c>
    </row>
    <row r="4" spans="1:11" s="18" customFormat="1" ht="18" customHeight="1" x14ac:dyDescent="0.3">
      <c r="A4" s="16" t="s">
        <v>15</v>
      </c>
      <c r="B4" s="16" t="s">
        <v>14</v>
      </c>
      <c r="C4" s="16" t="s">
        <v>143</v>
      </c>
      <c r="D4" s="16" t="s">
        <v>16</v>
      </c>
      <c r="E4" s="16" t="s">
        <v>24</v>
      </c>
      <c r="F4" s="16" t="s">
        <v>209</v>
      </c>
      <c r="G4" s="16" t="s">
        <v>28</v>
      </c>
      <c r="H4" s="16" t="s">
        <v>29</v>
      </c>
      <c r="I4" s="16" t="s">
        <v>31</v>
      </c>
      <c r="J4" s="16" t="s">
        <v>141</v>
      </c>
      <c r="K4" s="16" t="s">
        <v>32</v>
      </c>
    </row>
    <row r="5" spans="1:11" ht="18" x14ac:dyDescent="0.35">
      <c r="A5" s="16"/>
      <c r="B5" s="19" t="s">
        <v>692</v>
      </c>
      <c r="C5" s="19"/>
      <c r="D5" s="20"/>
      <c r="E5" s="20"/>
      <c r="F5" s="20"/>
      <c r="G5" s="20"/>
      <c r="H5" s="20"/>
      <c r="I5" s="20"/>
      <c r="J5" s="20"/>
      <c r="K5" s="20"/>
    </row>
    <row r="6" spans="1:11" ht="42.6" customHeight="1" x14ac:dyDescent="0.3">
      <c r="A6" s="9">
        <v>1</v>
      </c>
      <c r="B6" s="21" t="s">
        <v>727</v>
      </c>
      <c r="C6" s="22" t="b">
        <v>0</v>
      </c>
      <c r="D6" s="3"/>
      <c r="E6" s="23"/>
      <c r="F6" s="23"/>
      <c r="H6" s="24"/>
      <c r="K6" s="23" t="s">
        <v>152</v>
      </c>
    </row>
    <row r="7" spans="1:11" ht="43.2" x14ac:dyDescent="0.3">
      <c r="A7" s="9">
        <v>2</v>
      </c>
      <c r="B7" s="21" t="s">
        <v>728</v>
      </c>
      <c r="C7" s="22" t="b">
        <v>0</v>
      </c>
      <c r="D7" s="3"/>
      <c r="H7" s="24"/>
    </row>
    <row r="8" spans="1:11" ht="43.2" x14ac:dyDescent="0.3">
      <c r="A8" s="9">
        <v>3</v>
      </c>
      <c r="B8" s="21" t="s">
        <v>729</v>
      </c>
      <c r="C8" s="22" t="b">
        <v>0</v>
      </c>
      <c r="D8" s="3"/>
      <c r="H8" s="24"/>
    </row>
    <row r="9" spans="1:11" ht="43.2" x14ac:dyDescent="0.3">
      <c r="A9" s="9">
        <v>4</v>
      </c>
      <c r="B9" s="21" t="s">
        <v>730</v>
      </c>
      <c r="C9" s="22" t="b">
        <v>0</v>
      </c>
      <c r="D9" s="3"/>
      <c r="H9" s="24"/>
    </row>
    <row r="10" spans="1:11" ht="18" x14ac:dyDescent="0.35">
      <c r="A10" s="9"/>
      <c r="B10" s="19" t="s">
        <v>693</v>
      </c>
      <c r="C10" s="19"/>
      <c r="D10" s="20"/>
      <c r="E10" s="20"/>
      <c r="F10" s="20"/>
      <c r="G10" s="20"/>
      <c r="H10" s="20"/>
      <c r="I10" s="20"/>
      <c r="J10" s="20"/>
      <c r="K10" s="20"/>
    </row>
    <row r="11" spans="1:11" ht="43.2" x14ac:dyDescent="0.3">
      <c r="A11" s="9">
        <v>5</v>
      </c>
      <c r="B11" s="21" t="s">
        <v>731</v>
      </c>
      <c r="C11" s="22" t="b">
        <v>0</v>
      </c>
      <c r="D11" s="3"/>
      <c r="H11" s="24"/>
    </row>
    <row r="12" spans="1:11" ht="43.2" x14ac:dyDescent="0.3">
      <c r="A12" s="9">
        <v>6</v>
      </c>
      <c r="B12" s="21" t="s">
        <v>732</v>
      </c>
      <c r="C12" s="22" t="b">
        <v>0</v>
      </c>
      <c r="D12" s="3"/>
      <c r="H12" s="24"/>
    </row>
    <row r="13" spans="1:11" ht="43.2" x14ac:dyDescent="0.3">
      <c r="A13" s="9">
        <v>7</v>
      </c>
      <c r="B13" s="25" t="s">
        <v>733</v>
      </c>
      <c r="C13" s="26" t="b">
        <v>0</v>
      </c>
      <c r="D13" s="3"/>
      <c r="H13" s="24"/>
    </row>
    <row r="14" spans="1:11" ht="18" x14ac:dyDescent="0.35">
      <c r="A14" s="9"/>
      <c r="B14" s="19" t="s">
        <v>694</v>
      </c>
      <c r="C14" s="19"/>
      <c r="D14" s="20"/>
      <c r="E14" s="20"/>
      <c r="F14" s="20"/>
      <c r="G14" s="20"/>
      <c r="H14" s="20"/>
      <c r="I14" s="20"/>
      <c r="J14" s="20"/>
      <c r="K14" s="20"/>
    </row>
    <row r="15" spans="1:11" ht="43.2" x14ac:dyDescent="0.3">
      <c r="A15" s="9">
        <v>8</v>
      </c>
      <c r="B15" s="21" t="s">
        <v>734</v>
      </c>
      <c r="C15" s="26" t="b">
        <v>0</v>
      </c>
      <c r="D15" s="3"/>
      <c r="H15" s="24"/>
    </row>
    <row r="16" spans="1:11" ht="43.2" x14ac:dyDescent="0.3">
      <c r="A16" s="9">
        <v>9</v>
      </c>
      <c r="B16" s="21" t="s">
        <v>735</v>
      </c>
      <c r="C16" s="26" t="b">
        <v>0</v>
      </c>
      <c r="D16" s="3"/>
      <c r="H16" s="24"/>
    </row>
    <row r="17" spans="1:11" ht="43.2" x14ac:dyDescent="0.3">
      <c r="A17" s="9">
        <v>10</v>
      </c>
      <c r="B17" s="21" t="s">
        <v>736</v>
      </c>
      <c r="C17" s="26" t="b">
        <v>0</v>
      </c>
      <c r="D17" s="3"/>
      <c r="H17" s="24"/>
    </row>
    <row r="18" spans="1:11" ht="43.2" x14ac:dyDescent="0.3">
      <c r="A18" s="9">
        <v>11</v>
      </c>
      <c r="B18" s="21" t="s">
        <v>737</v>
      </c>
      <c r="C18" s="26" t="b">
        <v>0</v>
      </c>
      <c r="D18" s="3"/>
      <c r="H18" s="24"/>
    </row>
    <row r="19" spans="1:11" ht="18" x14ac:dyDescent="0.35">
      <c r="A19" s="9"/>
      <c r="B19" s="19" t="s">
        <v>695</v>
      </c>
      <c r="C19" s="19"/>
      <c r="D19" s="20"/>
      <c r="E19" s="20"/>
      <c r="F19" s="20"/>
      <c r="G19" s="20"/>
      <c r="H19" s="20"/>
      <c r="I19" s="20"/>
      <c r="J19" s="20"/>
      <c r="K19" s="20"/>
    </row>
    <row r="20" spans="1:11" ht="43.2" x14ac:dyDescent="0.3">
      <c r="A20" s="9">
        <v>12</v>
      </c>
      <c r="B20" s="21" t="s">
        <v>738</v>
      </c>
      <c r="C20" s="26" t="b">
        <v>0</v>
      </c>
      <c r="D20" s="3"/>
      <c r="H20" s="24"/>
    </row>
    <row r="21" spans="1:11" ht="43.2" x14ac:dyDescent="0.3">
      <c r="A21" s="9">
        <v>13</v>
      </c>
      <c r="B21" s="21" t="s">
        <v>739</v>
      </c>
      <c r="C21" s="26" t="b">
        <v>0</v>
      </c>
      <c r="D21" s="3"/>
      <c r="H21" s="24"/>
    </row>
    <row r="22" spans="1:11" ht="43.2" x14ac:dyDescent="0.3">
      <c r="A22" s="9">
        <v>14</v>
      </c>
      <c r="B22" s="21" t="s">
        <v>740</v>
      </c>
      <c r="C22" s="26" t="b">
        <v>0</v>
      </c>
      <c r="D22" s="3"/>
      <c r="H22" s="24"/>
    </row>
    <row r="23" spans="1:11" ht="43.2" x14ac:dyDescent="0.3">
      <c r="A23" s="9">
        <v>15</v>
      </c>
      <c r="B23" s="21" t="s">
        <v>741</v>
      </c>
      <c r="C23" s="26" t="b">
        <v>0</v>
      </c>
      <c r="D23" s="3"/>
      <c r="H23" s="24"/>
    </row>
    <row r="24" spans="1:11" ht="18" x14ac:dyDescent="0.35">
      <c r="A24" s="9"/>
      <c r="B24" s="19" t="s">
        <v>696</v>
      </c>
      <c r="C24" s="19"/>
      <c r="D24" s="20"/>
      <c r="E24" s="20"/>
      <c r="F24" s="20"/>
      <c r="G24" s="20"/>
      <c r="H24" s="20"/>
      <c r="I24" s="20"/>
      <c r="J24" s="20"/>
      <c r="K24" s="20"/>
    </row>
    <row r="25" spans="1:11" ht="43.2" x14ac:dyDescent="0.3">
      <c r="A25" s="9">
        <v>16</v>
      </c>
      <c r="B25" s="21" t="s">
        <v>742</v>
      </c>
      <c r="C25" s="26" t="b">
        <v>0</v>
      </c>
      <c r="D25" s="3"/>
      <c r="H25" s="24"/>
    </row>
    <row r="26" spans="1:11" ht="43.2" x14ac:dyDescent="0.3">
      <c r="A26" s="9">
        <v>17</v>
      </c>
      <c r="B26" s="21" t="s">
        <v>743</v>
      </c>
      <c r="C26" s="26" t="b">
        <v>0</v>
      </c>
      <c r="D26" s="3"/>
      <c r="H26" s="24"/>
    </row>
    <row r="27" spans="1:11" ht="43.2" x14ac:dyDescent="0.3">
      <c r="A27" s="9">
        <v>18</v>
      </c>
      <c r="B27" s="21" t="s">
        <v>744</v>
      </c>
      <c r="C27" s="26" t="b">
        <v>0</v>
      </c>
      <c r="D27" s="3"/>
      <c r="H27" s="24"/>
    </row>
    <row r="28" spans="1:11" ht="43.2" x14ac:dyDescent="0.3">
      <c r="A28" s="9">
        <v>19</v>
      </c>
      <c r="B28" s="21" t="s">
        <v>745</v>
      </c>
      <c r="C28" s="26" t="b">
        <v>0</v>
      </c>
      <c r="D28" s="3"/>
      <c r="H28" s="24"/>
    </row>
    <row r="29" spans="1:11" ht="18" x14ac:dyDescent="0.35">
      <c r="A29" s="9"/>
      <c r="B29" s="19" t="s">
        <v>697</v>
      </c>
      <c r="C29" s="19"/>
      <c r="D29" s="20"/>
      <c r="E29" s="20"/>
      <c r="F29" s="20"/>
      <c r="G29" s="20"/>
      <c r="H29" s="20"/>
      <c r="I29" s="20"/>
      <c r="J29" s="20"/>
      <c r="K29" s="20"/>
    </row>
    <row r="30" spans="1:11" ht="43.2" x14ac:dyDescent="0.3">
      <c r="A30" s="9">
        <v>20</v>
      </c>
      <c r="B30" s="21" t="s">
        <v>746</v>
      </c>
      <c r="C30" s="26" t="b">
        <v>0</v>
      </c>
      <c r="D30" s="3"/>
      <c r="H30" s="24"/>
    </row>
    <row r="31" spans="1:11" ht="43.2" x14ac:dyDescent="0.3">
      <c r="A31" s="9">
        <v>21</v>
      </c>
      <c r="B31" s="21" t="s">
        <v>747</v>
      </c>
      <c r="C31" s="26" t="b">
        <v>0</v>
      </c>
      <c r="D31" s="3"/>
      <c r="H31" s="24"/>
    </row>
    <row r="32" spans="1:11" ht="28.8" x14ac:dyDescent="0.3">
      <c r="A32" s="9">
        <v>22</v>
      </c>
      <c r="B32" s="21" t="s">
        <v>748</v>
      </c>
      <c r="C32" s="26" t="b">
        <v>0</v>
      </c>
      <c r="D32" s="3"/>
      <c r="H32" s="24"/>
    </row>
    <row r="33" spans="1:11" ht="18" x14ac:dyDescent="0.35">
      <c r="A33" s="9"/>
      <c r="B33" s="19" t="s">
        <v>698</v>
      </c>
      <c r="C33" s="19"/>
      <c r="D33" s="20"/>
      <c r="E33" s="20"/>
      <c r="F33" s="20"/>
      <c r="G33" s="20"/>
      <c r="H33" s="20"/>
      <c r="I33" s="20"/>
      <c r="J33" s="20"/>
      <c r="K33" s="20"/>
    </row>
    <row r="34" spans="1:11" ht="43.2" x14ac:dyDescent="0.3">
      <c r="A34" s="9">
        <v>23</v>
      </c>
      <c r="B34" s="21" t="s">
        <v>749</v>
      </c>
      <c r="C34" s="26" t="b">
        <v>0</v>
      </c>
      <c r="D34" s="3"/>
      <c r="H34" s="24"/>
    </row>
    <row r="35" spans="1:11" ht="43.2" x14ac:dyDescent="0.3">
      <c r="A35" s="9">
        <v>24</v>
      </c>
      <c r="B35" s="21" t="s">
        <v>750</v>
      </c>
      <c r="C35" s="26" t="b">
        <v>0</v>
      </c>
      <c r="D35" s="3"/>
      <c r="H35" s="24"/>
    </row>
    <row r="36" spans="1:11" ht="43.2" x14ac:dyDescent="0.3">
      <c r="A36" s="9">
        <v>25</v>
      </c>
      <c r="B36" s="21" t="s">
        <v>751</v>
      </c>
      <c r="C36" s="26" t="b">
        <v>0</v>
      </c>
      <c r="D36" s="3"/>
      <c r="H36" s="24"/>
    </row>
    <row r="37" spans="1:11" ht="18" x14ac:dyDescent="0.35">
      <c r="A37" s="9"/>
      <c r="B37" s="19" t="s">
        <v>158</v>
      </c>
      <c r="C37" s="19"/>
      <c r="D37" s="20"/>
      <c r="E37" s="20"/>
      <c r="F37" s="20"/>
      <c r="G37" s="20"/>
      <c r="H37" s="20"/>
      <c r="I37" s="20"/>
      <c r="J37" s="20"/>
      <c r="K37" s="20"/>
    </row>
    <row r="38" spans="1:11" ht="43.2" x14ac:dyDescent="0.3">
      <c r="A38" s="9">
        <v>26</v>
      </c>
      <c r="B38" s="21" t="s">
        <v>752</v>
      </c>
      <c r="C38" s="26" t="b">
        <v>0</v>
      </c>
      <c r="D38" s="3"/>
      <c r="H38" s="24"/>
    </row>
    <row r="39" spans="1:11" ht="43.2" x14ac:dyDescent="0.3">
      <c r="A39" s="9">
        <v>27</v>
      </c>
      <c r="B39" s="21" t="s">
        <v>753</v>
      </c>
      <c r="C39" s="26" t="b">
        <v>0</v>
      </c>
      <c r="D39" s="3"/>
      <c r="H39" s="24"/>
    </row>
  </sheetData>
  <conditionalFormatting sqref="D5:D39">
    <cfRule type="containsText" dxfId="242" priority="33" operator="containsText" text="NO">
      <formula>NOT(ISERROR(SEARCH("NO",D5)))</formula>
    </cfRule>
    <cfRule type="containsText" dxfId="241" priority="32" operator="containsText" text="SÍ">
      <formula>NOT(ISERROR(SEARCH("SÍ",D5)))</formula>
    </cfRule>
  </conditionalFormatting>
  <conditionalFormatting sqref="G5:G39">
    <cfRule type="containsText" dxfId="240" priority="31" operator="containsText" text="Alta">
      <formula>NOT(ISERROR(SEARCH("Alta",G5)))</formula>
    </cfRule>
    <cfRule type="containsText" dxfId="239" priority="30" operator="containsText" text="Muy alta">
      <formula>NOT(ISERROR(SEARCH("Muy alta",G5)))</formula>
    </cfRule>
    <cfRule type="containsText" dxfId="238" priority="29" operator="containsText" text="Media">
      <formula>NOT(ISERROR(SEARCH("Media",G5)))</formula>
    </cfRule>
    <cfRule type="containsText" dxfId="237" priority="28" operator="containsText" text="Baja">
      <formula>NOT(ISERROR(SEARCH("Baja",G5)))</formula>
    </cfRule>
  </conditionalFormatting>
  <conditionalFormatting sqref="H5 I5:J39">
    <cfRule type="containsText" dxfId="236" priority="24" operator="containsText" text="Abierto">
      <formula>NOT(ISERROR(SEARCH("Abierto",H5)))</formula>
    </cfRule>
    <cfRule type="containsText" dxfId="235" priority="23" operator="containsText" text="Cerrado">
      <formula>NOT(ISERROR(SEARCH("Cerrado",H5)))</formula>
    </cfRule>
    <cfRule type="containsText" dxfId="234" priority="22" operator="containsText" text="En desarrollo">
      <formula>NOT(ISERROR(SEARCH("En desarrollo",H5)))</formula>
    </cfRule>
  </conditionalFormatting>
  <conditionalFormatting sqref="H6:H9 H11:H13 H15:H18 H20:H23 H25:H28 H30:H32 H34:H36 H38:H39 E3 H4 E40 D41:D157 E158:E1048576">
    <cfRule type="cellIs" dxfId="233" priority="26" operator="greaterThan">
      <formula>TODAY()</formula>
    </cfRule>
  </conditionalFormatting>
  <conditionalFormatting sqref="H6:H9 H11:H13 H15:H18 H20:H23 H25:H28 H30:H32 H34:H36 H38:H39">
    <cfRule type="cellIs" dxfId="232" priority="27" operator="equal">
      <formula>TODAY()</formula>
    </cfRule>
    <cfRule type="cellIs" dxfId="231" priority="25" operator="lessThan">
      <formula>TODAY()</formula>
    </cfRule>
  </conditionalFormatting>
  <conditionalFormatting sqref="H10">
    <cfRule type="containsText" dxfId="230" priority="16" operator="containsText" text="En desarrollo">
      <formula>NOT(ISERROR(SEARCH("En desarrollo",H10)))</formula>
    </cfRule>
    <cfRule type="containsText" dxfId="229" priority="17" operator="containsText" text="Cerrado">
      <formula>NOT(ISERROR(SEARCH("Cerrado",H10)))</formula>
    </cfRule>
    <cfRule type="containsText" dxfId="228" priority="18" operator="containsText" text="Abierto">
      <formula>NOT(ISERROR(SEARCH("Abierto",H10)))</formula>
    </cfRule>
  </conditionalFormatting>
  <conditionalFormatting sqref="H14">
    <cfRule type="containsText" dxfId="227" priority="19" operator="containsText" text="En desarrollo">
      <formula>NOT(ISERROR(SEARCH("En desarrollo",H14)))</formula>
    </cfRule>
    <cfRule type="containsText" dxfId="226" priority="20" operator="containsText" text="Cerrado">
      <formula>NOT(ISERROR(SEARCH("Cerrado",H14)))</formula>
    </cfRule>
    <cfRule type="containsText" dxfId="225" priority="21" operator="containsText" text="Abierto">
      <formula>NOT(ISERROR(SEARCH("Abierto",H14)))</formula>
    </cfRule>
  </conditionalFormatting>
  <conditionalFormatting sqref="H19">
    <cfRule type="containsText" dxfId="224" priority="15" operator="containsText" text="Abierto">
      <formula>NOT(ISERROR(SEARCH("Abierto",H19)))</formula>
    </cfRule>
    <cfRule type="containsText" dxfId="223" priority="14" operator="containsText" text="Cerrado">
      <formula>NOT(ISERROR(SEARCH("Cerrado",H19)))</formula>
    </cfRule>
    <cfRule type="containsText" dxfId="222" priority="13" operator="containsText" text="En desarrollo">
      <formula>NOT(ISERROR(SEARCH("En desarrollo",H19)))</formula>
    </cfRule>
  </conditionalFormatting>
  <conditionalFormatting sqref="H24">
    <cfRule type="containsText" dxfId="221" priority="12" operator="containsText" text="Abierto">
      <formula>NOT(ISERROR(SEARCH("Abierto",H24)))</formula>
    </cfRule>
    <cfRule type="containsText" dxfId="220" priority="11" operator="containsText" text="Cerrado">
      <formula>NOT(ISERROR(SEARCH("Cerrado",H24)))</formula>
    </cfRule>
    <cfRule type="containsText" dxfId="219" priority="10" operator="containsText" text="En desarrollo">
      <formula>NOT(ISERROR(SEARCH("En desarrollo",H24)))</formula>
    </cfRule>
  </conditionalFormatting>
  <conditionalFormatting sqref="H29">
    <cfRule type="containsText" dxfId="218" priority="4" operator="containsText" text="En desarrollo">
      <formula>NOT(ISERROR(SEARCH("En desarrollo",H29)))</formula>
    </cfRule>
    <cfRule type="containsText" dxfId="217" priority="6" operator="containsText" text="Abierto">
      <formula>NOT(ISERROR(SEARCH("Abierto",H29)))</formula>
    </cfRule>
    <cfRule type="containsText" dxfId="216" priority="5" operator="containsText" text="Cerrado">
      <formula>NOT(ISERROR(SEARCH("Cerrado",H29)))</formula>
    </cfRule>
  </conditionalFormatting>
  <conditionalFormatting sqref="H33">
    <cfRule type="containsText" dxfId="215" priority="9" operator="containsText" text="Abierto">
      <formula>NOT(ISERROR(SEARCH("Abierto",H33)))</formula>
    </cfRule>
    <cfRule type="containsText" dxfId="214" priority="8" operator="containsText" text="Cerrado">
      <formula>NOT(ISERROR(SEARCH("Cerrado",H33)))</formula>
    </cfRule>
    <cfRule type="containsText" dxfId="213" priority="7" operator="containsText" text="En desarrollo">
      <formula>NOT(ISERROR(SEARCH("En desarrollo",H33)))</formula>
    </cfRule>
  </conditionalFormatting>
  <conditionalFormatting sqref="H37">
    <cfRule type="containsText" dxfId="212" priority="2" operator="containsText" text="Cerrado">
      <formula>NOT(ISERROR(SEARCH("Cerrado",H37)))</formula>
    </cfRule>
    <cfRule type="containsText" dxfId="211" priority="3" operator="containsText" text="Abierto">
      <formula>NOT(ISERROR(SEARCH("Abierto",H37)))</formula>
    </cfRule>
    <cfRule type="containsText" dxfId="210" priority="1" operator="containsText" text="En desarrollo">
      <formula>NOT(ISERROR(SEARCH("En desarrollo",H37)))</formula>
    </cfRule>
  </conditionalFormatting>
  <dataValidations disablePrompts="1" count="4">
    <dataValidation type="list" allowBlank="1" showInputMessage="1" showErrorMessage="1" sqref="G15:G18 G20:G23 G7:G9 G11:G13 G25:G28 G30:G32 G34:G36 G38:G39" xr:uid="{F1D52C64-9AF4-4D85-914D-BBD67C059CBB}">
      <formula1>"Baja,Media,Alta,Muy alta"</formula1>
    </dataValidation>
    <dataValidation type="list" allowBlank="1" showInputMessage="1" showErrorMessage="1" sqref="G6" xr:uid="{F8ABC10A-C10C-42FF-A69B-5BE359145086}">
      <formula1>"Baja,Media,Alta,Muy alta,"</formula1>
    </dataValidation>
    <dataValidation type="list" allowBlank="1" showInputMessage="1" showErrorMessage="1" sqref="I5:I39" xr:uid="{15355048-6641-4784-9490-53131A23D1BB}">
      <formula1>"-,Abierto,Cerrado, En desarrollo"</formula1>
    </dataValidation>
    <dataValidation type="list" allowBlank="1" showInputMessage="1" showErrorMessage="1" sqref="D5:D39" xr:uid="{BEF97D3E-F478-4B5F-B05A-ED7E9944B0F9}">
      <formula1>"SÍ,NO, N/A"</formula1>
    </dataValidation>
  </dataValidations>
  <hyperlinks>
    <hyperlink ref="J1" location="ÍNDICE!A1" display="VOLVER AL IÍNDICE" xr:uid="{180F4306-0CC5-4F49-B3C9-3DAA282B5F19}"/>
  </hyperlinks>
  <pageMargins left="0.7" right="0.7" top="0.75" bottom="0.75" header="0.3" footer="0.3"/>
  <pageSetup paperSize="9" orientation="portrait" r:id="rId1"/>
  <tableParts count="1">
    <tablePart r:id="rId2"/>
  </tableParts>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036D1189-38D7-45D0-AA6F-D6652D7AD8E5}">
          <x14:formula1>
            <xm:f>Datos_básicos!$A$38:$A$50</xm:f>
          </x14:formula1>
          <xm:sqref>J5:J39</xm:sqref>
        </x14:dataValidation>
      </x14:dataValidations>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737D5C-EC2D-46A6-B2DD-EB25E1220DCD}">
  <sheetPr codeName="Hoja22"/>
  <dimension ref="A1:K30"/>
  <sheetViews>
    <sheetView topLeftCell="B1" zoomScale="85" zoomScaleNormal="85" workbookViewId="0">
      <selection activeCell="J1" sqref="J1"/>
    </sheetView>
  </sheetViews>
  <sheetFormatPr baseColWidth="10" defaultRowHeight="14.4" x14ac:dyDescent="0.3"/>
  <cols>
    <col min="1" max="1" width="4.77734375" style="1" customWidth="1"/>
    <col min="2" max="2" width="79.21875" style="1" customWidth="1"/>
    <col min="3" max="3" width="12.44140625" style="1" customWidth="1"/>
    <col min="4" max="4" width="11.44140625" style="1" customWidth="1"/>
    <col min="5" max="5" width="66" style="1" customWidth="1"/>
    <col min="6" max="6" width="54.6640625" style="1" customWidth="1"/>
    <col min="7" max="7" width="28.88671875" style="1" customWidth="1"/>
    <col min="8" max="8" width="29.21875" style="1" customWidth="1"/>
    <col min="9" max="9" width="20.88671875" style="1" customWidth="1"/>
    <col min="10" max="10" width="13.33203125" style="1" customWidth="1"/>
    <col min="11" max="16384" width="11.5546875" style="1"/>
  </cols>
  <sheetData>
    <row r="1" spans="1:11" ht="21" x14ac:dyDescent="0.4">
      <c r="A1" s="17" t="s">
        <v>726</v>
      </c>
      <c r="J1" s="65" t="s">
        <v>1169</v>
      </c>
    </row>
    <row r="2" spans="1:11" x14ac:dyDescent="0.3">
      <c r="A2" s="35" t="s">
        <v>690</v>
      </c>
      <c r="B2" s="36"/>
      <c r="C2" s="36"/>
      <c r="D2" s="36"/>
    </row>
    <row r="3" spans="1:11" x14ac:dyDescent="0.3">
      <c r="A3" s="9" t="s">
        <v>699</v>
      </c>
    </row>
    <row r="4" spans="1:11" s="18" customFormat="1" ht="18" customHeight="1" x14ac:dyDescent="0.3">
      <c r="A4" s="16" t="s">
        <v>15</v>
      </c>
      <c r="B4" s="16" t="s">
        <v>14</v>
      </c>
      <c r="C4" s="16" t="s">
        <v>143</v>
      </c>
      <c r="D4" s="16" t="s">
        <v>16</v>
      </c>
      <c r="E4" s="16" t="s">
        <v>24</v>
      </c>
      <c r="F4" s="16" t="s">
        <v>209</v>
      </c>
      <c r="G4" s="16" t="s">
        <v>28</v>
      </c>
      <c r="H4" s="16" t="s">
        <v>29</v>
      </c>
      <c r="I4" s="16" t="s">
        <v>31</v>
      </c>
      <c r="J4" s="16" t="s">
        <v>141</v>
      </c>
      <c r="K4" s="16" t="s">
        <v>32</v>
      </c>
    </row>
    <row r="5" spans="1:11" ht="18" x14ac:dyDescent="0.35">
      <c r="A5" s="16"/>
      <c r="B5" s="19" t="s">
        <v>700</v>
      </c>
      <c r="C5" s="19"/>
      <c r="D5" s="20"/>
      <c r="E5" s="20"/>
      <c r="F5" s="20"/>
      <c r="G5" s="20"/>
      <c r="H5" s="20"/>
      <c r="I5" s="20"/>
      <c r="J5" s="20"/>
      <c r="K5" s="20"/>
    </row>
    <row r="6" spans="1:11" ht="42.6" customHeight="1" x14ac:dyDescent="0.3">
      <c r="A6" s="9">
        <v>1</v>
      </c>
      <c r="B6" s="21" t="s">
        <v>702</v>
      </c>
      <c r="C6" s="22" t="b">
        <v>0</v>
      </c>
      <c r="D6" s="3"/>
      <c r="E6" s="23"/>
      <c r="F6" s="23"/>
      <c r="H6" s="24"/>
      <c r="K6" s="23" t="s">
        <v>152</v>
      </c>
    </row>
    <row r="7" spans="1:11" ht="43.2" x14ac:dyDescent="0.3">
      <c r="A7" s="9">
        <v>2</v>
      </c>
      <c r="B7" s="21" t="s">
        <v>703</v>
      </c>
      <c r="C7" s="22" t="b">
        <v>0</v>
      </c>
      <c r="D7" s="3"/>
      <c r="H7" s="24"/>
    </row>
    <row r="8" spans="1:11" ht="43.2" x14ac:dyDescent="0.3">
      <c r="A8" s="9">
        <v>3</v>
      </c>
      <c r="B8" s="21" t="s">
        <v>704</v>
      </c>
      <c r="C8" s="22" t="b">
        <v>0</v>
      </c>
      <c r="D8" s="3"/>
      <c r="H8" s="24"/>
    </row>
    <row r="9" spans="1:11" ht="43.2" x14ac:dyDescent="0.3">
      <c r="A9" s="9">
        <v>4</v>
      </c>
      <c r="B9" s="21" t="s">
        <v>705</v>
      </c>
      <c r="C9" s="22" t="b">
        <v>0</v>
      </c>
      <c r="D9" s="3"/>
      <c r="H9" s="24"/>
    </row>
    <row r="10" spans="1:11" ht="43.2" x14ac:dyDescent="0.3">
      <c r="A10" s="9">
        <v>5</v>
      </c>
      <c r="B10" s="21" t="s">
        <v>706</v>
      </c>
      <c r="C10" s="22" t="b">
        <v>0</v>
      </c>
      <c r="D10" s="3"/>
      <c r="H10" s="24"/>
    </row>
    <row r="11" spans="1:11" ht="43.2" x14ac:dyDescent="0.3">
      <c r="A11" s="9">
        <v>6</v>
      </c>
      <c r="B11" s="21" t="s">
        <v>707</v>
      </c>
      <c r="C11" s="22" t="b">
        <v>0</v>
      </c>
      <c r="D11" s="3"/>
      <c r="H11" s="24"/>
    </row>
    <row r="12" spans="1:11" ht="43.2" x14ac:dyDescent="0.3">
      <c r="A12" s="9">
        <v>7</v>
      </c>
      <c r="B12" s="25" t="s">
        <v>708</v>
      </c>
      <c r="C12" s="26" t="b">
        <v>0</v>
      </c>
      <c r="D12" s="3"/>
      <c r="H12" s="24"/>
    </row>
    <row r="13" spans="1:11" ht="43.2" x14ac:dyDescent="0.3">
      <c r="A13" s="9">
        <v>8</v>
      </c>
      <c r="B13" s="21" t="s">
        <v>709</v>
      </c>
      <c r="C13" s="26" t="b">
        <v>0</v>
      </c>
      <c r="D13" s="3"/>
      <c r="H13" s="24"/>
    </row>
    <row r="14" spans="1:11" ht="57.6" x14ac:dyDescent="0.3">
      <c r="A14" s="9">
        <v>9</v>
      </c>
      <c r="B14" s="21" t="s">
        <v>710</v>
      </c>
      <c r="C14" s="26" t="b">
        <v>0</v>
      </c>
      <c r="D14" s="3"/>
      <c r="H14" s="24"/>
    </row>
    <row r="15" spans="1:11" ht="43.2" x14ac:dyDescent="0.3">
      <c r="A15" s="9">
        <v>10</v>
      </c>
      <c r="B15" s="21" t="s">
        <v>711</v>
      </c>
      <c r="C15" s="26" t="b">
        <v>0</v>
      </c>
      <c r="D15" s="3"/>
      <c r="H15" s="24"/>
    </row>
    <row r="16" spans="1:11" ht="18" x14ac:dyDescent="0.35">
      <c r="A16" s="9"/>
      <c r="B16" s="19" t="s">
        <v>701</v>
      </c>
      <c r="C16" s="19"/>
      <c r="D16" s="20"/>
      <c r="E16" s="20"/>
      <c r="F16" s="20"/>
      <c r="G16" s="20"/>
      <c r="H16" s="20"/>
      <c r="I16" s="20"/>
      <c r="J16" s="20"/>
      <c r="K16" s="20"/>
    </row>
    <row r="17" spans="1:8" ht="43.2" x14ac:dyDescent="0.3">
      <c r="A17" s="9">
        <v>11</v>
      </c>
      <c r="B17" s="21" t="s">
        <v>712</v>
      </c>
      <c r="C17" s="26" t="b">
        <v>0</v>
      </c>
      <c r="D17" s="3"/>
      <c r="H17" s="24"/>
    </row>
    <row r="18" spans="1:8" ht="43.2" x14ac:dyDescent="0.3">
      <c r="A18" s="9">
        <v>12</v>
      </c>
      <c r="B18" s="21" t="s">
        <v>713</v>
      </c>
      <c r="C18" s="26" t="b">
        <v>0</v>
      </c>
      <c r="D18" s="3"/>
      <c r="H18" s="24"/>
    </row>
    <row r="19" spans="1:8" ht="43.2" x14ac:dyDescent="0.3">
      <c r="A19" s="9">
        <v>13</v>
      </c>
      <c r="B19" s="21" t="s">
        <v>714</v>
      </c>
      <c r="C19" s="26" t="b">
        <v>0</v>
      </c>
      <c r="D19" s="3"/>
      <c r="H19" s="24"/>
    </row>
    <row r="20" spans="1:8" ht="43.2" x14ac:dyDescent="0.3">
      <c r="A20" s="9">
        <v>14</v>
      </c>
      <c r="B20" s="21" t="s">
        <v>715</v>
      </c>
      <c r="C20" s="26" t="b">
        <v>0</v>
      </c>
      <c r="D20" s="3"/>
      <c r="H20" s="24"/>
    </row>
    <row r="21" spans="1:8" ht="43.2" x14ac:dyDescent="0.3">
      <c r="A21" s="9">
        <v>15</v>
      </c>
      <c r="B21" s="21" t="s">
        <v>716</v>
      </c>
      <c r="C21" s="26" t="b">
        <v>0</v>
      </c>
      <c r="D21" s="3"/>
      <c r="H21" s="24"/>
    </row>
    <row r="22" spans="1:8" ht="43.2" x14ac:dyDescent="0.3">
      <c r="A22" s="9">
        <v>16</v>
      </c>
      <c r="B22" s="21" t="s">
        <v>717</v>
      </c>
      <c r="C22" s="26" t="b">
        <v>0</v>
      </c>
      <c r="D22" s="3"/>
      <c r="H22" s="24"/>
    </row>
    <row r="23" spans="1:8" ht="43.2" x14ac:dyDescent="0.3">
      <c r="A23" s="9">
        <v>17</v>
      </c>
      <c r="B23" s="21" t="s">
        <v>718</v>
      </c>
      <c r="C23" s="26" t="b">
        <v>0</v>
      </c>
      <c r="D23" s="3"/>
      <c r="H23" s="24"/>
    </row>
    <row r="24" spans="1:8" ht="43.2" x14ac:dyDescent="0.3">
      <c r="A24" s="9">
        <v>18</v>
      </c>
      <c r="B24" s="21" t="s">
        <v>719</v>
      </c>
      <c r="C24" s="26" t="b">
        <v>0</v>
      </c>
      <c r="D24" s="3"/>
      <c r="H24" s="24"/>
    </row>
    <row r="25" spans="1:8" ht="43.2" x14ac:dyDescent="0.3">
      <c r="A25" s="9">
        <v>19</v>
      </c>
      <c r="B25" s="21" t="s">
        <v>720</v>
      </c>
      <c r="C25" s="26" t="b">
        <v>0</v>
      </c>
      <c r="D25" s="3"/>
      <c r="H25" s="24"/>
    </row>
    <row r="26" spans="1:8" ht="43.2" x14ac:dyDescent="0.3">
      <c r="A26" s="9">
        <v>20</v>
      </c>
      <c r="B26" s="21" t="s">
        <v>721</v>
      </c>
      <c r="C26" s="26" t="b">
        <v>0</v>
      </c>
      <c r="D26" s="3"/>
      <c r="H26" s="24"/>
    </row>
    <row r="27" spans="1:8" ht="43.2" x14ac:dyDescent="0.3">
      <c r="A27" s="9">
        <v>21</v>
      </c>
      <c r="B27" s="21" t="s">
        <v>722</v>
      </c>
      <c r="C27" s="26" t="b">
        <v>0</v>
      </c>
      <c r="D27" s="3"/>
      <c r="H27" s="24"/>
    </row>
    <row r="28" spans="1:8" ht="43.2" x14ac:dyDescent="0.3">
      <c r="A28" s="9">
        <v>22</v>
      </c>
      <c r="B28" s="21" t="s">
        <v>723</v>
      </c>
      <c r="C28" s="26" t="b">
        <v>0</v>
      </c>
      <c r="D28" s="3"/>
      <c r="H28" s="24"/>
    </row>
    <row r="29" spans="1:8" ht="43.2" x14ac:dyDescent="0.3">
      <c r="A29" s="9">
        <v>23</v>
      </c>
      <c r="B29" s="21" t="s">
        <v>724</v>
      </c>
      <c r="C29" s="26" t="b">
        <v>0</v>
      </c>
      <c r="D29" s="3"/>
      <c r="H29" s="24"/>
    </row>
    <row r="30" spans="1:8" ht="43.2" x14ac:dyDescent="0.3">
      <c r="A30" s="9">
        <v>24</v>
      </c>
      <c r="B30" s="21" t="s">
        <v>725</v>
      </c>
      <c r="C30" s="26" t="b">
        <v>0</v>
      </c>
      <c r="D30" s="3"/>
      <c r="H30" s="24"/>
    </row>
  </sheetData>
  <conditionalFormatting sqref="D5:D30">
    <cfRule type="containsText" dxfId="209" priority="32" operator="containsText" text="SÍ">
      <formula>NOT(ISERROR(SEARCH("SÍ",D5)))</formula>
    </cfRule>
    <cfRule type="containsText" dxfId="208" priority="33" operator="containsText" text="NO">
      <formula>NOT(ISERROR(SEARCH("NO",D5)))</formula>
    </cfRule>
  </conditionalFormatting>
  <conditionalFormatting sqref="G5:G30">
    <cfRule type="containsText" dxfId="207" priority="28" operator="containsText" text="Baja">
      <formula>NOT(ISERROR(SEARCH("Baja",G5)))</formula>
    </cfRule>
    <cfRule type="containsText" dxfId="206" priority="29" operator="containsText" text="Media">
      <formula>NOT(ISERROR(SEARCH("Media",G5)))</formula>
    </cfRule>
    <cfRule type="containsText" dxfId="205" priority="30" operator="containsText" text="Muy alta">
      <formula>NOT(ISERROR(SEARCH("Muy alta",G5)))</formula>
    </cfRule>
    <cfRule type="containsText" dxfId="204" priority="31" operator="containsText" text="Alta">
      <formula>NOT(ISERROR(SEARCH("Alta",G5)))</formula>
    </cfRule>
  </conditionalFormatting>
  <conditionalFormatting sqref="H5 I5:J30">
    <cfRule type="containsText" dxfId="203" priority="22" operator="containsText" text="En desarrollo">
      <formula>NOT(ISERROR(SEARCH("En desarrollo",H5)))</formula>
    </cfRule>
    <cfRule type="containsText" dxfId="202" priority="23" operator="containsText" text="Cerrado">
      <formula>NOT(ISERROR(SEARCH("Cerrado",H5)))</formula>
    </cfRule>
    <cfRule type="containsText" dxfId="201" priority="24" operator="containsText" text="Abierto">
      <formula>NOT(ISERROR(SEARCH("Abierto",H5)))</formula>
    </cfRule>
  </conditionalFormatting>
  <conditionalFormatting sqref="H6:H15 H17:H30 E3 H4 E31 D32:D148 E149:E1048576">
    <cfRule type="cellIs" dxfId="200" priority="26" operator="greaterThan">
      <formula>TODAY()</formula>
    </cfRule>
  </conditionalFormatting>
  <conditionalFormatting sqref="H6:H15 H17:H30">
    <cfRule type="cellIs" dxfId="199" priority="25" operator="lessThan">
      <formula>TODAY()</formula>
    </cfRule>
    <cfRule type="cellIs" dxfId="198" priority="27" operator="equal">
      <formula>TODAY()</formula>
    </cfRule>
  </conditionalFormatting>
  <conditionalFormatting sqref="H16">
    <cfRule type="containsText" dxfId="197" priority="13" operator="containsText" text="En desarrollo">
      <formula>NOT(ISERROR(SEARCH("En desarrollo",H16)))</formula>
    </cfRule>
    <cfRule type="containsText" dxfId="196" priority="14" operator="containsText" text="Cerrado">
      <formula>NOT(ISERROR(SEARCH("Cerrado",H16)))</formula>
    </cfRule>
    <cfRule type="containsText" dxfId="195" priority="15" operator="containsText" text="Abierto">
      <formula>NOT(ISERROR(SEARCH("Abierto",H16)))</formula>
    </cfRule>
  </conditionalFormatting>
  <dataValidations count="4">
    <dataValidation type="list" allowBlank="1" showInputMessage="1" showErrorMessage="1" sqref="G6" xr:uid="{508CB104-740A-4381-ADCB-1EFDA8F70AAE}">
      <formula1>"Baja,Media,Alta,Muy alta,"</formula1>
    </dataValidation>
    <dataValidation type="list" allowBlank="1" showInputMessage="1" showErrorMessage="1" sqref="G7:G15 G17:G30" xr:uid="{2F04D7E9-3179-4BB3-9726-2F53273F3C4B}">
      <formula1>"Baja,Media,Alta,Muy alta"</formula1>
    </dataValidation>
    <dataValidation type="list" allowBlank="1" showInputMessage="1" showErrorMessage="1" sqref="D5:D30" xr:uid="{137B8636-63A9-43EA-AC24-366D9072F06B}">
      <formula1>"SÍ,NO, N/A"</formula1>
    </dataValidation>
    <dataValidation type="list" allowBlank="1" showInputMessage="1" showErrorMessage="1" sqref="I5:I30" xr:uid="{CD879131-B2C5-48D3-B0EE-6B5E2B7F2E8C}">
      <formula1>"-,Abierto,Cerrado, En desarrollo"</formula1>
    </dataValidation>
  </dataValidations>
  <hyperlinks>
    <hyperlink ref="J1" location="ÍNDICE!A1" display="VOLVER AL IÍNDICE" xr:uid="{39502B25-377F-4364-9C06-0231F0CE076E}"/>
  </hyperlinks>
  <pageMargins left="0.7" right="0.7" top="0.75" bottom="0.75" header="0.3" footer="0.3"/>
  <pageSetup paperSize="9" orientation="portrait" r:id="rId1"/>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r:uid="{B03CF2B3-4AB2-43F7-A7B5-64CA97FFC36A}">
          <x14:formula1>
            <xm:f>Datos_básicos!$A$38:$A$50</xm:f>
          </x14:formula1>
          <xm:sqref>J5:J30</xm:sqref>
        </x14:dataValidation>
      </x14:dataValidations>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0BF2BC-4AF2-4853-BE6B-E4AF94560136}">
  <sheetPr codeName="Hoja23"/>
  <dimension ref="A1:K42"/>
  <sheetViews>
    <sheetView topLeftCell="B1" zoomScale="85" zoomScaleNormal="85" workbookViewId="0">
      <selection activeCell="J1" sqref="J1"/>
    </sheetView>
  </sheetViews>
  <sheetFormatPr baseColWidth="10" defaultRowHeight="14.4" x14ac:dyDescent="0.3"/>
  <cols>
    <col min="1" max="1" width="4.77734375" style="1" customWidth="1"/>
    <col min="2" max="2" width="79.21875" style="1" customWidth="1"/>
    <col min="3" max="3" width="12.44140625" style="1" customWidth="1"/>
    <col min="4" max="4" width="11.44140625" style="1" customWidth="1"/>
    <col min="5" max="5" width="66" style="1" customWidth="1"/>
    <col min="6" max="6" width="54.6640625" style="1" customWidth="1"/>
    <col min="7" max="7" width="28.88671875" style="1" customWidth="1"/>
    <col min="8" max="8" width="29.21875" style="1" customWidth="1"/>
    <col min="9" max="9" width="20.88671875" style="1" customWidth="1"/>
    <col min="10" max="10" width="13.33203125" style="1" customWidth="1"/>
    <col min="11" max="16384" width="11.5546875" style="1"/>
  </cols>
  <sheetData>
    <row r="1" spans="1:11" ht="21" x14ac:dyDescent="0.4">
      <c r="A1" s="17" t="s">
        <v>755</v>
      </c>
      <c r="J1" s="65" t="s">
        <v>1169</v>
      </c>
    </row>
    <row r="2" spans="1:11" x14ac:dyDescent="0.3">
      <c r="A2" s="35" t="s">
        <v>690</v>
      </c>
      <c r="B2" s="36"/>
      <c r="C2" s="36"/>
      <c r="D2" s="36"/>
    </row>
    <row r="3" spans="1:11" x14ac:dyDescent="0.3">
      <c r="A3" s="9" t="s">
        <v>699</v>
      </c>
    </row>
    <row r="4" spans="1:11" s="18" customFormat="1" ht="18" customHeight="1" x14ac:dyDescent="0.3">
      <c r="A4" s="16" t="s">
        <v>15</v>
      </c>
      <c r="B4" s="16" t="s">
        <v>14</v>
      </c>
      <c r="C4" s="16" t="s">
        <v>143</v>
      </c>
      <c r="D4" s="16" t="s">
        <v>16</v>
      </c>
      <c r="E4" s="16" t="s">
        <v>24</v>
      </c>
      <c r="F4" s="16" t="s">
        <v>209</v>
      </c>
      <c r="G4" s="16" t="s">
        <v>28</v>
      </c>
      <c r="H4" s="16" t="s">
        <v>29</v>
      </c>
      <c r="I4" s="16" t="s">
        <v>31</v>
      </c>
      <c r="J4" s="16" t="s">
        <v>141</v>
      </c>
      <c r="K4" s="16" t="s">
        <v>32</v>
      </c>
    </row>
    <row r="5" spans="1:11" ht="18" x14ac:dyDescent="0.35">
      <c r="A5" s="16"/>
      <c r="B5" s="19" t="s">
        <v>756</v>
      </c>
      <c r="C5" s="19"/>
      <c r="D5" s="20"/>
      <c r="E5" s="20"/>
      <c r="F5" s="20"/>
      <c r="G5" s="20"/>
      <c r="H5" s="20"/>
      <c r="I5" s="20"/>
      <c r="J5" s="20"/>
      <c r="K5" s="20"/>
    </row>
    <row r="6" spans="1:11" ht="42.6" customHeight="1" x14ac:dyDescent="0.3">
      <c r="A6" s="9">
        <v>1</v>
      </c>
      <c r="B6" s="21" t="s">
        <v>766</v>
      </c>
      <c r="C6" s="22" t="b">
        <v>0</v>
      </c>
      <c r="D6" s="3"/>
      <c r="E6" s="23"/>
      <c r="F6" s="23"/>
      <c r="H6" s="24"/>
      <c r="K6" s="23" t="s">
        <v>152</v>
      </c>
    </row>
    <row r="7" spans="1:11" ht="43.2" x14ac:dyDescent="0.3">
      <c r="A7" s="9">
        <v>2</v>
      </c>
      <c r="B7" s="21" t="s">
        <v>767</v>
      </c>
      <c r="C7" s="22" t="b">
        <v>0</v>
      </c>
      <c r="D7" s="3"/>
      <c r="H7" s="24"/>
    </row>
    <row r="8" spans="1:11" ht="43.2" x14ac:dyDescent="0.3">
      <c r="A8" s="9">
        <v>3</v>
      </c>
      <c r="B8" s="21" t="s">
        <v>768</v>
      </c>
      <c r="C8" s="22" t="b">
        <v>0</v>
      </c>
      <c r="D8" s="3"/>
      <c r="H8" s="24"/>
    </row>
    <row r="9" spans="1:11" ht="43.2" x14ac:dyDescent="0.3">
      <c r="A9" s="9">
        <v>4</v>
      </c>
      <c r="B9" s="21" t="s">
        <v>769</v>
      </c>
      <c r="C9" s="22" t="b">
        <v>0</v>
      </c>
      <c r="D9" s="3"/>
      <c r="H9" s="24"/>
    </row>
    <row r="10" spans="1:11" ht="43.2" x14ac:dyDescent="0.3">
      <c r="A10" s="9">
        <v>5</v>
      </c>
      <c r="B10" s="21" t="s">
        <v>770</v>
      </c>
      <c r="C10" s="22" t="b">
        <v>0</v>
      </c>
      <c r="D10" s="3"/>
      <c r="H10" s="24"/>
    </row>
    <row r="11" spans="1:11" ht="18" x14ac:dyDescent="0.35">
      <c r="A11" s="9"/>
      <c r="B11" s="19" t="s">
        <v>379</v>
      </c>
      <c r="C11" s="19"/>
      <c r="D11" s="20"/>
      <c r="E11" s="20"/>
      <c r="F11" s="20"/>
      <c r="G11" s="20"/>
      <c r="H11" s="20"/>
      <c r="I11" s="20"/>
      <c r="J11" s="20"/>
      <c r="K11" s="20"/>
    </row>
    <row r="12" spans="1:11" ht="28.8" x14ac:dyDescent="0.3">
      <c r="A12" s="9">
        <v>6</v>
      </c>
      <c r="B12" s="25" t="s">
        <v>762</v>
      </c>
      <c r="C12" s="26" t="b">
        <v>0</v>
      </c>
      <c r="D12" s="3"/>
      <c r="H12" s="24"/>
    </row>
    <row r="13" spans="1:11" ht="28.8" x14ac:dyDescent="0.3">
      <c r="A13" s="9">
        <v>7</v>
      </c>
      <c r="B13" s="21" t="s">
        <v>757</v>
      </c>
      <c r="C13" s="26" t="b">
        <v>0</v>
      </c>
      <c r="D13" s="3"/>
      <c r="H13" s="24"/>
    </row>
    <row r="14" spans="1:11" ht="28.8" x14ac:dyDescent="0.3">
      <c r="A14" s="9">
        <v>8</v>
      </c>
      <c r="B14" s="21" t="s">
        <v>758</v>
      </c>
      <c r="C14" s="26" t="b">
        <v>0</v>
      </c>
      <c r="D14" s="3"/>
      <c r="H14" s="24"/>
    </row>
    <row r="15" spans="1:11" ht="28.8" x14ac:dyDescent="0.3">
      <c r="A15" s="9">
        <v>9</v>
      </c>
      <c r="B15" s="21" t="s">
        <v>759</v>
      </c>
      <c r="C15" s="26" t="b">
        <v>0</v>
      </c>
      <c r="D15" s="3"/>
      <c r="H15" s="24"/>
    </row>
    <row r="16" spans="1:11" ht="28.8" x14ac:dyDescent="0.3">
      <c r="A16" s="9">
        <v>10</v>
      </c>
      <c r="B16" s="21" t="s">
        <v>760</v>
      </c>
      <c r="C16" s="26" t="b">
        <v>0</v>
      </c>
      <c r="D16" s="3"/>
      <c r="H16" s="24"/>
    </row>
    <row r="17" spans="1:11" ht="28.8" x14ac:dyDescent="0.3">
      <c r="A17" s="9">
        <v>11</v>
      </c>
      <c r="B17" s="21" t="s">
        <v>761</v>
      </c>
      <c r="C17" s="26" t="b">
        <v>0</v>
      </c>
      <c r="D17" s="3"/>
      <c r="H17" s="24"/>
    </row>
    <row r="18" spans="1:11" ht="18" x14ac:dyDescent="0.35">
      <c r="A18" s="9"/>
      <c r="B18" s="19" t="s">
        <v>763</v>
      </c>
      <c r="C18" s="19"/>
      <c r="D18" s="20"/>
      <c r="E18" s="20"/>
      <c r="F18" s="20"/>
      <c r="G18" s="20"/>
      <c r="H18" s="20"/>
      <c r="I18" s="20"/>
      <c r="J18" s="20"/>
      <c r="K18" s="20"/>
    </row>
    <row r="19" spans="1:11" ht="43.2" x14ac:dyDescent="0.3">
      <c r="A19" s="9">
        <v>12</v>
      </c>
      <c r="B19" s="21" t="s">
        <v>771</v>
      </c>
      <c r="C19" s="26" t="b">
        <v>0</v>
      </c>
      <c r="D19" s="3"/>
      <c r="H19" s="24"/>
    </row>
    <row r="20" spans="1:11" ht="43.2" x14ac:dyDescent="0.3">
      <c r="A20" s="9">
        <v>13</v>
      </c>
      <c r="B20" s="21" t="s">
        <v>772</v>
      </c>
      <c r="C20" s="26" t="b">
        <v>0</v>
      </c>
      <c r="D20" s="3"/>
      <c r="H20" s="24"/>
    </row>
    <row r="21" spans="1:11" ht="43.2" x14ac:dyDescent="0.3">
      <c r="A21" s="9">
        <v>14</v>
      </c>
      <c r="B21" s="21" t="s">
        <v>773</v>
      </c>
      <c r="C21" s="26" t="b">
        <v>0</v>
      </c>
      <c r="D21" s="3"/>
      <c r="H21" s="24"/>
    </row>
    <row r="22" spans="1:11" ht="43.2" x14ac:dyDescent="0.3">
      <c r="A22" s="9">
        <v>15</v>
      </c>
      <c r="B22" s="21" t="s">
        <v>774</v>
      </c>
      <c r="C22" s="26" t="b">
        <v>0</v>
      </c>
      <c r="D22" s="3"/>
      <c r="H22" s="24"/>
    </row>
    <row r="23" spans="1:11" ht="18" x14ac:dyDescent="0.35">
      <c r="A23" s="9"/>
      <c r="B23" s="19" t="s">
        <v>158</v>
      </c>
      <c r="C23" s="19"/>
      <c r="D23" s="20"/>
      <c r="E23" s="20"/>
      <c r="F23" s="20"/>
      <c r="G23" s="20"/>
      <c r="H23" s="20"/>
      <c r="I23" s="20"/>
      <c r="J23" s="20"/>
      <c r="K23" s="20"/>
    </row>
    <row r="24" spans="1:11" ht="43.2" x14ac:dyDescent="0.3">
      <c r="A24" s="9">
        <v>16</v>
      </c>
      <c r="B24" s="21" t="s">
        <v>775</v>
      </c>
      <c r="C24" s="26" t="b">
        <v>0</v>
      </c>
      <c r="D24" s="3"/>
      <c r="H24" s="24"/>
    </row>
    <row r="25" spans="1:11" ht="18" x14ac:dyDescent="0.35">
      <c r="A25" s="9"/>
      <c r="B25" s="19" t="s">
        <v>224</v>
      </c>
      <c r="C25" s="19"/>
      <c r="D25" s="20"/>
      <c r="E25" s="20"/>
      <c r="F25" s="20"/>
      <c r="G25" s="20"/>
      <c r="H25" s="20"/>
      <c r="I25" s="20"/>
      <c r="J25" s="20"/>
      <c r="K25" s="20"/>
    </row>
    <row r="26" spans="1:11" ht="57.6" x14ac:dyDescent="0.3">
      <c r="A26" s="9">
        <v>17</v>
      </c>
      <c r="B26" s="21" t="s">
        <v>776</v>
      </c>
      <c r="C26" s="26" t="b">
        <v>0</v>
      </c>
      <c r="D26" s="3"/>
      <c r="H26" s="24"/>
    </row>
    <row r="27" spans="1:11" ht="43.2" x14ac:dyDescent="0.3">
      <c r="A27" s="9">
        <v>18</v>
      </c>
      <c r="B27" s="21" t="s">
        <v>777</v>
      </c>
      <c r="C27" s="26" t="b">
        <v>0</v>
      </c>
      <c r="D27" s="3"/>
      <c r="H27" s="24"/>
    </row>
    <row r="28" spans="1:11" ht="43.2" x14ac:dyDescent="0.3">
      <c r="A28" s="9">
        <v>19</v>
      </c>
      <c r="B28" s="21" t="s">
        <v>778</v>
      </c>
      <c r="C28" s="26" t="b">
        <v>0</v>
      </c>
      <c r="D28" s="3"/>
      <c r="H28" s="24"/>
    </row>
    <row r="29" spans="1:11" ht="43.2" x14ac:dyDescent="0.3">
      <c r="A29" s="9">
        <v>20</v>
      </c>
      <c r="B29" s="21" t="s">
        <v>779</v>
      </c>
      <c r="C29" s="26" t="b">
        <v>0</v>
      </c>
      <c r="D29" s="3"/>
      <c r="H29" s="24"/>
    </row>
    <row r="30" spans="1:11" ht="18" x14ac:dyDescent="0.35">
      <c r="A30" s="9"/>
      <c r="B30" s="19" t="s">
        <v>764</v>
      </c>
      <c r="C30" s="19"/>
      <c r="D30" s="20"/>
      <c r="E30" s="20"/>
      <c r="F30" s="20"/>
      <c r="G30" s="20"/>
      <c r="H30" s="20"/>
      <c r="I30" s="20"/>
      <c r="J30" s="20"/>
      <c r="K30" s="20"/>
    </row>
    <row r="31" spans="1:11" ht="43.2" x14ac:dyDescent="0.3">
      <c r="A31" s="9">
        <v>21</v>
      </c>
      <c r="B31" s="21" t="s">
        <v>780</v>
      </c>
      <c r="C31" s="26" t="b">
        <v>0</v>
      </c>
      <c r="D31" s="3"/>
      <c r="H31" s="24"/>
    </row>
    <row r="32" spans="1:11" ht="43.2" x14ac:dyDescent="0.3">
      <c r="A32" s="9">
        <v>22</v>
      </c>
      <c r="B32" s="21" t="s">
        <v>781</v>
      </c>
      <c r="C32" s="26" t="b">
        <v>0</v>
      </c>
      <c r="D32" s="3"/>
      <c r="H32" s="24"/>
    </row>
    <row r="33" spans="1:11" ht="43.2" x14ac:dyDescent="0.3">
      <c r="A33" s="9">
        <v>23</v>
      </c>
      <c r="B33" s="21" t="s">
        <v>782</v>
      </c>
      <c r="C33" s="26" t="b">
        <v>0</v>
      </c>
      <c r="D33" s="3"/>
      <c r="H33" s="24"/>
    </row>
    <row r="34" spans="1:11" ht="43.2" x14ac:dyDescent="0.3">
      <c r="A34" s="9">
        <v>24</v>
      </c>
      <c r="B34" s="21" t="s">
        <v>783</v>
      </c>
      <c r="C34" s="26" t="b">
        <v>0</v>
      </c>
      <c r="D34" s="3"/>
      <c r="H34" s="24"/>
    </row>
    <row r="35" spans="1:11" ht="18" x14ac:dyDescent="0.35">
      <c r="A35" s="9"/>
      <c r="B35" s="19" t="s">
        <v>765</v>
      </c>
      <c r="C35" s="19"/>
      <c r="D35" s="20"/>
      <c r="E35" s="20"/>
      <c r="F35" s="20"/>
      <c r="G35" s="20"/>
      <c r="H35" s="20"/>
      <c r="I35" s="20"/>
      <c r="J35" s="20"/>
      <c r="K35" s="20"/>
    </row>
    <row r="36" spans="1:11" ht="43.2" x14ac:dyDescent="0.3">
      <c r="A36" s="9">
        <v>25</v>
      </c>
      <c r="B36" s="21" t="s">
        <v>784</v>
      </c>
      <c r="C36" s="26" t="b">
        <v>0</v>
      </c>
      <c r="D36" s="3"/>
      <c r="H36" s="24"/>
    </row>
    <row r="37" spans="1:11" ht="43.2" x14ac:dyDescent="0.3">
      <c r="A37" s="9">
        <v>26</v>
      </c>
      <c r="B37" s="21" t="s">
        <v>785</v>
      </c>
      <c r="C37" s="26" t="b">
        <v>0</v>
      </c>
      <c r="D37" s="3"/>
      <c r="H37" s="24"/>
    </row>
    <row r="38" spans="1:11" ht="57.6" x14ac:dyDescent="0.3">
      <c r="A38" s="9">
        <v>27</v>
      </c>
      <c r="B38" s="21" t="s">
        <v>786</v>
      </c>
      <c r="C38" s="26" t="b">
        <v>0</v>
      </c>
      <c r="D38" s="3"/>
      <c r="H38" s="24"/>
    </row>
    <row r="39" spans="1:11" ht="18" x14ac:dyDescent="0.35">
      <c r="A39" s="9"/>
      <c r="B39" s="19" t="s">
        <v>790</v>
      </c>
      <c r="C39" s="19"/>
      <c r="D39" s="20"/>
      <c r="E39" s="20"/>
      <c r="F39" s="20"/>
      <c r="G39" s="20"/>
      <c r="H39" s="20"/>
      <c r="I39" s="20"/>
      <c r="J39" s="20"/>
      <c r="K39" s="20"/>
    </row>
    <row r="40" spans="1:11" ht="43.2" x14ac:dyDescent="0.3">
      <c r="A40" s="9">
        <v>28</v>
      </c>
      <c r="B40" s="21" t="s">
        <v>787</v>
      </c>
      <c r="C40" s="26" t="b">
        <v>0</v>
      </c>
      <c r="D40" s="3"/>
      <c r="H40" s="24"/>
    </row>
    <row r="41" spans="1:11" ht="43.2" x14ac:dyDescent="0.3">
      <c r="A41" s="9">
        <v>29</v>
      </c>
      <c r="B41" s="21" t="s">
        <v>788</v>
      </c>
      <c r="C41" s="26" t="b">
        <v>0</v>
      </c>
      <c r="D41" s="3"/>
      <c r="H41" s="24"/>
    </row>
    <row r="42" spans="1:11" ht="43.2" x14ac:dyDescent="0.3">
      <c r="A42" s="9">
        <v>30</v>
      </c>
      <c r="B42" s="21" t="s">
        <v>789</v>
      </c>
      <c r="C42" s="26" t="b">
        <v>0</v>
      </c>
      <c r="D42" s="3"/>
      <c r="H42" s="24"/>
    </row>
  </sheetData>
  <conditionalFormatting sqref="D5:D42">
    <cfRule type="containsText" dxfId="194" priority="36" operator="containsText" text="NO">
      <formula>NOT(ISERROR(SEARCH("NO",D5)))</formula>
    </cfRule>
    <cfRule type="containsText" dxfId="193" priority="35" operator="containsText" text="SÍ">
      <formula>NOT(ISERROR(SEARCH("SÍ",D5)))</formula>
    </cfRule>
  </conditionalFormatting>
  <conditionalFormatting sqref="G5:G42">
    <cfRule type="containsText" dxfId="192" priority="34" operator="containsText" text="Alta">
      <formula>NOT(ISERROR(SEARCH("Alta",G5)))</formula>
    </cfRule>
    <cfRule type="containsText" dxfId="191" priority="33" operator="containsText" text="Muy alta">
      <formula>NOT(ISERROR(SEARCH("Muy alta",G5)))</formula>
    </cfRule>
    <cfRule type="containsText" dxfId="190" priority="32" operator="containsText" text="Media">
      <formula>NOT(ISERROR(SEARCH("Media",G5)))</formula>
    </cfRule>
    <cfRule type="containsText" dxfId="189" priority="31" operator="containsText" text="Baja">
      <formula>NOT(ISERROR(SEARCH("Baja",G5)))</formula>
    </cfRule>
  </conditionalFormatting>
  <conditionalFormatting sqref="H5 I5:J42">
    <cfRule type="containsText" dxfId="188" priority="27" operator="containsText" text="Abierto">
      <formula>NOT(ISERROR(SEARCH("Abierto",H5)))</formula>
    </cfRule>
    <cfRule type="containsText" dxfId="187" priority="26" operator="containsText" text="Cerrado">
      <formula>NOT(ISERROR(SEARCH("Cerrado",H5)))</formula>
    </cfRule>
    <cfRule type="containsText" dxfId="186" priority="25" operator="containsText" text="En desarrollo">
      <formula>NOT(ISERROR(SEARCH("En desarrollo",H5)))</formula>
    </cfRule>
  </conditionalFormatting>
  <conditionalFormatting sqref="H6:H10 H12:H17 H19:H22 H24 H26:H29 H31:H34 H36:H38 H40:H42 E3 H4 E43 D44:D160 E161:E1048576">
    <cfRule type="cellIs" dxfId="185" priority="29" operator="greaterThan">
      <formula>TODAY()</formula>
    </cfRule>
  </conditionalFormatting>
  <conditionalFormatting sqref="H6:H10 H12:H17 H19:H22 H24 H26:H29 H31:H34 H36:H38 H40:H42">
    <cfRule type="cellIs" dxfId="184" priority="30" operator="equal">
      <formula>TODAY()</formula>
    </cfRule>
    <cfRule type="cellIs" dxfId="183" priority="28" operator="lessThan">
      <formula>TODAY()</formula>
    </cfRule>
  </conditionalFormatting>
  <conditionalFormatting sqref="H11">
    <cfRule type="containsText" dxfId="182" priority="21" operator="containsText" text="Abierto">
      <formula>NOT(ISERROR(SEARCH("Abierto",H11)))</formula>
    </cfRule>
    <cfRule type="containsText" dxfId="181" priority="20" operator="containsText" text="Cerrado">
      <formula>NOT(ISERROR(SEARCH("Cerrado",H11)))</formula>
    </cfRule>
    <cfRule type="containsText" dxfId="180" priority="19" operator="containsText" text="En desarrollo">
      <formula>NOT(ISERROR(SEARCH("En desarrollo",H11)))</formula>
    </cfRule>
  </conditionalFormatting>
  <conditionalFormatting sqref="H18">
    <cfRule type="containsText" dxfId="179" priority="16" operator="containsText" text="En desarrollo">
      <formula>NOT(ISERROR(SEARCH("En desarrollo",H18)))</formula>
    </cfRule>
    <cfRule type="containsText" dxfId="178" priority="17" operator="containsText" text="Cerrado">
      <formula>NOT(ISERROR(SEARCH("Cerrado",H18)))</formula>
    </cfRule>
    <cfRule type="containsText" dxfId="177" priority="18" operator="containsText" text="Abierto">
      <formula>NOT(ISERROR(SEARCH("Abierto",H18)))</formula>
    </cfRule>
  </conditionalFormatting>
  <conditionalFormatting sqref="H23">
    <cfRule type="containsText" dxfId="176" priority="15" operator="containsText" text="Abierto">
      <formula>NOT(ISERROR(SEARCH("Abierto",H23)))</formula>
    </cfRule>
    <cfRule type="containsText" dxfId="175" priority="14" operator="containsText" text="Cerrado">
      <formula>NOT(ISERROR(SEARCH("Cerrado",H23)))</formula>
    </cfRule>
    <cfRule type="containsText" dxfId="174" priority="13" operator="containsText" text="En desarrollo">
      <formula>NOT(ISERROR(SEARCH("En desarrollo",H23)))</formula>
    </cfRule>
  </conditionalFormatting>
  <conditionalFormatting sqref="H25">
    <cfRule type="containsText" dxfId="173" priority="12" operator="containsText" text="Abierto">
      <formula>NOT(ISERROR(SEARCH("Abierto",H25)))</formula>
    </cfRule>
    <cfRule type="containsText" dxfId="172" priority="11" operator="containsText" text="Cerrado">
      <formula>NOT(ISERROR(SEARCH("Cerrado",H25)))</formula>
    </cfRule>
    <cfRule type="containsText" dxfId="171" priority="10" operator="containsText" text="En desarrollo">
      <formula>NOT(ISERROR(SEARCH("En desarrollo",H25)))</formula>
    </cfRule>
  </conditionalFormatting>
  <conditionalFormatting sqref="H30">
    <cfRule type="containsText" dxfId="170" priority="9" operator="containsText" text="Abierto">
      <formula>NOT(ISERROR(SEARCH("Abierto",H30)))</formula>
    </cfRule>
    <cfRule type="containsText" dxfId="169" priority="8" operator="containsText" text="Cerrado">
      <formula>NOT(ISERROR(SEARCH("Cerrado",H30)))</formula>
    </cfRule>
    <cfRule type="containsText" dxfId="168" priority="7" operator="containsText" text="En desarrollo">
      <formula>NOT(ISERROR(SEARCH("En desarrollo",H30)))</formula>
    </cfRule>
  </conditionalFormatting>
  <conditionalFormatting sqref="H35">
    <cfRule type="containsText" dxfId="167" priority="6" operator="containsText" text="Abierto">
      <formula>NOT(ISERROR(SEARCH("Abierto",H35)))</formula>
    </cfRule>
    <cfRule type="containsText" dxfId="166" priority="5" operator="containsText" text="Cerrado">
      <formula>NOT(ISERROR(SEARCH("Cerrado",H35)))</formula>
    </cfRule>
    <cfRule type="containsText" dxfId="165" priority="4" operator="containsText" text="En desarrollo">
      <formula>NOT(ISERROR(SEARCH("En desarrollo",H35)))</formula>
    </cfRule>
  </conditionalFormatting>
  <conditionalFormatting sqref="H39">
    <cfRule type="containsText" dxfId="164" priority="3" operator="containsText" text="Abierto">
      <formula>NOT(ISERROR(SEARCH("Abierto",H39)))</formula>
    </cfRule>
    <cfRule type="containsText" dxfId="163" priority="2" operator="containsText" text="Cerrado">
      <formula>NOT(ISERROR(SEARCH("Cerrado",H39)))</formula>
    </cfRule>
    <cfRule type="containsText" dxfId="162" priority="1" operator="containsText" text="En desarrollo">
      <formula>NOT(ISERROR(SEARCH("En desarrollo",H39)))</formula>
    </cfRule>
  </conditionalFormatting>
  <dataValidations count="4">
    <dataValidation type="list" allowBlank="1" showInputMessage="1" showErrorMessage="1" sqref="G7:G10 G12:G17 G19:G22 G24 G26:G29 G31:G34 G36:G38 G40:G42" xr:uid="{A74CB688-A8FA-4F78-97AD-BA135FFDD079}">
      <formula1>"Baja,Media,Alta,Muy alta"</formula1>
    </dataValidation>
    <dataValidation type="list" allowBlank="1" showInputMessage="1" showErrorMessage="1" sqref="G6" xr:uid="{F14619C7-0B48-4AC2-B0FA-32324985C942}">
      <formula1>"Baja,Media,Alta,Muy alta,"</formula1>
    </dataValidation>
    <dataValidation type="list" allowBlank="1" showInputMessage="1" showErrorMessage="1" sqref="I5:I42" xr:uid="{21E3ECE7-7862-4429-BDE2-9CFE0C8F895F}">
      <formula1>"-,Abierto,Cerrado, En desarrollo"</formula1>
    </dataValidation>
    <dataValidation type="list" allowBlank="1" showInputMessage="1" showErrorMessage="1" sqref="D5:D42" xr:uid="{46B7C591-A9F2-45C6-AEE3-F213ED334D5C}">
      <formula1>"SÍ,NO, N/A"</formula1>
    </dataValidation>
  </dataValidations>
  <hyperlinks>
    <hyperlink ref="J1" location="ÍNDICE!A1" display="VOLVER AL IÍNDICE" xr:uid="{83BAEE64-EDB0-45E9-8F92-0519BDF1C50C}"/>
  </hyperlinks>
  <pageMargins left="0.7" right="0.7" top="0.75" bottom="0.75" header="0.3" footer="0.3"/>
  <pageSetup paperSize="9" orientation="portrait" r:id="rId1"/>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r:uid="{95CAD8ED-62D5-4914-9519-4B46974E44FA}">
          <x14:formula1>
            <xm:f>Datos_básicos!$A$38:$A$50</xm:f>
          </x14:formula1>
          <xm:sqref>J5:J42</xm:sqref>
        </x14:dataValidation>
      </x14:dataValidations>
    </ext>
  </extLs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D75FF4-8C17-4C07-8D4C-7A0D7B3800C1}">
  <sheetPr codeName="Hoja24"/>
  <dimension ref="A1:K61"/>
  <sheetViews>
    <sheetView topLeftCell="B1" zoomScale="85" zoomScaleNormal="85" workbookViewId="0">
      <selection activeCell="J1" sqref="J1"/>
    </sheetView>
  </sheetViews>
  <sheetFormatPr baseColWidth="10" defaultRowHeight="14.4" x14ac:dyDescent="0.3"/>
  <cols>
    <col min="1" max="1" width="4.77734375" style="1" customWidth="1"/>
    <col min="2" max="2" width="79.21875" style="1" customWidth="1"/>
    <col min="3" max="3" width="12.44140625" style="1" customWidth="1"/>
    <col min="4" max="4" width="11.44140625" style="1" customWidth="1"/>
    <col min="5" max="5" width="66" style="1" customWidth="1"/>
    <col min="6" max="6" width="54.6640625" style="1" customWidth="1"/>
    <col min="7" max="7" width="28.88671875" style="1" customWidth="1"/>
    <col min="8" max="8" width="29.21875" style="1" customWidth="1"/>
    <col min="9" max="9" width="20.88671875" style="1" customWidth="1"/>
    <col min="10" max="10" width="13.33203125" style="1" customWidth="1"/>
    <col min="11" max="16384" width="11.5546875" style="1"/>
  </cols>
  <sheetData>
    <row r="1" spans="1:11" ht="21" x14ac:dyDescent="0.4">
      <c r="A1" s="17" t="s">
        <v>791</v>
      </c>
      <c r="J1" s="65" t="s">
        <v>1169</v>
      </c>
    </row>
    <row r="2" spans="1:11" x14ac:dyDescent="0.3">
      <c r="A2" s="35" t="s">
        <v>690</v>
      </c>
      <c r="B2" s="36"/>
      <c r="C2" s="36"/>
      <c r="D2" s="36"/>
    </row>
    <row r="3" spans="1:11" x14ac:dyDescent="0.3">
      <c r="A3" s="9" t="s">
        <v>792</v>
      </c>
    </row>
    <row r="4" spans="1:11" s="18" customFormat="1" ht="18" customHeight="1" x14ac:dyDescent="0.3">
      <c r="A4" s="16" t="s">
        <v>15</v>
      </c>
      <c r="B4" s="16" t="s">
        <v>14</v>
      </c>
      <c r="C4" s="16" t="s">
        <v>143</v>
      </c>
      <c r="D4" s="16" t="s">
        <v>16</v>
      </c>
      <c r="E4" s="16" t="s">
        <v>24</v>
      </c>
      <c r="F4" s="16" t="s">
        <v>209</v>
      </c>
      <c r="G4" s="16" t="s">
        <v>28</v>
      </c>
      <c r="H4" s="16" t="s">
        <v>29</v>
      </c>
      <c r="I4" s="16" t="s">
        <v>31</v>
      </c>
      <c r="J4" s="16" t="s">
        <v>141</v>
      </c>
      <c r="K4" s="16" t="s">
        <v>32</v>
      </c>
    </row>
    <row r="5" spans="1:11" ht="18" x14ac:dyDescent="0.35">
      <c r="A5" s="16"/>
      <c r="B5" s="19" t="s">
        <v>793</v>
      </c>
      <c r="C5" s="19"/>
      <c r="D5" s="20"/>
      <c r="E5" s="20"/>
      <c r="F5" s="20"/>
      <c r="G5" s="20"/>
      <c r="H5" s="20"/>
      <c r="I5" s="20"/>
      <c r="J5" s="20"/>
      <c r="K5" s="20"/>
    </row>
    <row r="6" spans="1:11" ht="42.6" customHeight="1" x14ac:dyDescent="0.3">
      <c r="A6" s="9">
        <v>1</v>
      </c>
      <c r="B6" s="21" t="s">
        <v>794</v>
      </c>
      <c r="C6" s="22" t="b">
        <v>0</v>
      </c>
      <c r="D6" s="3"/>
      <c r="E6" s="23"/>
      <c r="F6" s="23"/>
      <c r="H6" s="24"/>
      <c r="K6" s="23" t="s">
        <v>152</v>
      </c>
    </row>
    <row r="7" spans="1:11" ht="43.2" x14ac:dyDescent="0.3">
      <c r="A7" s="9">
        <v>2</v>
      </c>
      <c r="B7" s="21" t="s">
        <v>801</v>
      </c>
      <c r="C7" s="22" t="b">
        <v>0</v>
      </c>
      <c r="D7" s="3"/>
      <c r="H7" s="24"/>
    </row>
    <row r="8" spans="1:11" ht="18" x14ac:dyDescent="0.35">
      <c r="A8" s="9"/>
      <c r="B8" s="19" t="s">
        <v>795</v>
      </c>
      <c r="C8" s="19"/>
      <c r="D8" s="20"/>
      <c r="E8" s="20"/>
      <c r="F8" s="20"/>
      <c r="G8" s="20"/>
      <c r="H8" s="20"/>
      <c r="I8" s="20"/>
      <c r="J8" s="20"/>
      <c r="K8" s="20"/>
    </row>
    <row r="9" spans="1:11" ht="43.2" x14ac:dyDescent="0.3">
      <c r="A9" s="9">
        <v>3</v>
      </c>
      <c r="B9" s="21" t="s">
        <v>802</v>
      </c>
      <c r="C9" s="22" t="b">
        <v>0</v>
      </c>
      <c r="D9" s="3"/>
      <c r="H9" s="24"/>
    </row>
    <row r="10" spans="1:11" ht="43.2" x14ac:dyDescent="0.3">
      <c r="A10" s="9">
        <v>4</v>
      </c>
      <c r="B10" s="21" t="s">
        <v>803</v>
      </c>
      <c r="C10" s="22" t="b">
        <v>0</v>
      </c>
      <c r="D10" s="3"/>
      <c r="H10" s="24"/>
    </row>
    <row r="11" spans="1:11" ht="57.6" x14ac:dyDescent="0.3">
      <c r="A11" s="9">
        <v>5</v>
      </c>
      <c r="B11" s="25" t="s">
        <v>804</v>
      </c>
      <c r="C11" s="26" t="b">
        <v>0</v>
      </c>
      <c r="D11" s="3"/>
      <c r="H11" s="24"/>
    </row>
    <row r="12" spans="1:11" ht="144" x14ac:dyDescent="0.3">
      <c r="A12" s="9">
        <v>6</v>
      </c>
      <c r="B12" s="21" t="s">
        <v>805</v>
      </c>
      <c r="C12" s="26" t="b">
        <v>0</v>
      </c>
      <c r="D12" s="3"/>
      <c r="H12" s="24"/>
    </row>
    <row r="13" spans="1:11" ht="18" x14ac:dyDescent="0.35">
      <c r="A13" s="9"/>
      <c r="B13" s="19" t="s">
        <v>796</v>
      </c>
      <c r="C13" s="19"/>
      <c r="D13" s="20"/>
      <c r="E13" s="20"/>
      <c r="F13" s="20"/>
      <c r="G13" s="20"/>
      <c r="H13" s="20"/>
      <c r="I13" s="20"/>
      <c r="J13" s="20"/>
      <c r="K13" s="20"/>
    </row>
    <row r="14" spans="1:11" ht="57.6" x14ac:dyDescent="0.3">
      <c r="A14" s="9">
        <v>7</v>
      </c>
      <c r="B14" s="21" t="s">
        <v>806</v>
      </c>
      <c r="C14" s="26" t="b">
        <v>0</v>
      </c>
      <c r="D14" s="3"/>
      <c r="H14" s="24"/>
    </row>
    <row r="15" spans="1:11" ht="43.2" x14ac:dyDescent="0.3">
      <c r="A15" s="9">
        <v>8</v>
      </c>
      <c r="B15" s="21" t="s">
        <v>807</v>
      </c>
      <c r="C15" s="26" t="b">
        <v>0</v>
      </c>
      <c r="D15" s="3"/>
      <c r="H15" s="24"/>
    </row>
    <row r="16" spans="1:11" ht="43.2" x14ac:dyDescent="0.3">
      <c r="A16" s="9">
        <v>9</v>
      </c>
      <c r="B16" s="21" t="s">
        <v>808</v>
      </c>
      <c r="C16" s="26" t="b">
        <v>0</v>
      </c>
      <c r="D16" s="3"/>
      <c r="H16" s="24"/>
    </row>
    <row r="17" spans="1:11" ht="18" x14ac:dyDescent="0.35">
      <c r="A17" s="9"/>
      <c r="B17" s="19" t="s">
        <v>797</v>
      </c>
      <c r="C17" s="19"/>
      <c r="D17" s="20"/>
      <c r="E17" s="20"/>
      <c r="F17" s="20"/>
      <c r="G17" s="20"/>
      <c r="H17" s="20"/>
      <c r="I17" s="20"/>
      <c r="J17" s="20"/>
      <c r="K17" s="20"/>
    </row>
    <row r="18" spans="1:11" ht="43.2" x14ac:dyDescent="0.3">
      <c r="A18" s="9">
        <v>10</v>
      </c>
      <c r="B18" s="21" t="s">
        <v>809</v>
      </c>
      <c r="C18" s="26" t="b">
        <v>0</v>
      </c>
      <c r="D18" s="3"/>
      <c r="H18" s="24"/>
    </row>
    <row r="19" spans="1:11" ht="43.2" x14ac:dyDescent="0.3">
      <c r="A19" s="9">
        <v>11</v>
      </c>
      <c r="B19" s="21" t="s">
        <v>810</v>
      </c>
      <c r="C19" s="26" t="b">
        <v>0</v>
      </c>
      <c r="D19" s="3"/>
      <c r="H19" s="24"/>
    </row>
    <row r="20" spans="1:11" ht="57.6" x14ac:dyDescent="0.3">
      <c r="A20" s="9">
        <v>12</v>
      </c>
      <c r="B20" s="21" t="s">
        <v>811</v>
      </c>
      <c r="C20" s="26" t="b">
        <v>0</v>
      </c>
      <c r="D20" s="3"/>
      <c r="H20" s="24"/>
    </row>
    <row r="21" spans="1:11" ht="43.2" x14ac:dyDescent="0.3">
      <c r="A21" s="9">
        <v>13</v>
      </c>
      <c r="B21" s="21" t="s">
        <v>812</v>
      </c>
      <c r="C21" s="26" t="b">
        <v>0</v>
      </c>
      <c r="D21" s="3"/>
      <c r="H21" s="24"/>
    </row>
    <row r="22" spans="1:11" ht="36" x14ac:dyDescent="0.35">
      <c r="A22" s="9"/>
      <c r="B22" s="19" t="s">
        <v>798</v>
      </c>
      <c r="C22" s="19"/>
      <c r="D22" s="20"/>
      <c r="E22" s="20"/>
      <c r="F22" s="20"/>
      <c r="G22" s="20"/>
      <c r="H22" s="20"/>
      <c r="I22" s="20"/>
      <c r="J22" s="20"/>
      <c r="K22" s="20"/>
    </row>
    <row r="23" spans="1:11" ht="28.8" x14ac:dyDescent="0.3">
      <c r="A23" s="9">
        <v>14</v>
      </c>
      <c r="B23" s="21" t="s">
        <v>813</v>
      </c>
      <c r="C23" s="26" t="b">
        <v>0</v>
      </c>
      <c r="D23" s="3"/>
      <c r="H23" s="24"/>
    </row>
    <row r="24" spans="1:11" ht="43.2" x14ac:dyDescent="0.3">
      <c r="A24" s="9">
        <v>15</v>
      </c>
      <c r="B24" s="21" t="s">
        <v>814</v>
      </c>
      <c r="C24" s="26" t="b">
        <v>0</v>
      </c>
      <c r="D24" s="3"/>
      <c r="H24" s="24"/>
    </row>
    <row r="25" spans="1:11" ht="43.2" x14ac:dyDescent="0.3">
      <c r="A25" s="9">
        <v>16</v>
      </c>
      <c r="B25" s="21" t="s">
        <v>815</v>
      </c>
      <c r="C25" s="26" t="b">
        <v>0</v>
      </c>
      <c r="D25" s="3"/>
      <c r="H25" s="24"/>
    </row>
    <row r="26" spans="1:11" ht="43.2" x14ac:dyDescent="0.3">
      <c r="A26" s="9">
        <v>17</v>
      </c>
      <c r="B26" s="21" t="s">
        <v>816</v>
      </c>
      <c r="C26" s="26" t="b">
        <v>0</v>
      </c>
      <c r="D26" s="3"/>
      <c r="H26" s="24"/>
    </row>
    <row r="27" spans="1:11" ht="43.2" x14ac:dyDescent="0.3">
      <c r="A27" s="9">
        <v>18</v>
      </c>
      <c r="B27" s="21" t="s">
        <v>817</v>
      </c>
      <c r="C27" s="26" t="b">
        <v>0</v>
      </c>
      <c r="D27" s="3"/>
      <c r="H27" s="24"/>
    </row>
    <row r="28" spans="1:11" ht="18" x14ac:dyDescent="0.35">
      <c r="A28" s="9"/>
      <c r="B28" s="19" t="s">
        <v>799</v>
      </c>
      <c r="C28" s="19"/>
      <c r="D28" s="20"/>
      <c r="E28" s="20"/>
      <c r="F28" s="20"/>
      <c r="G28" s="20"/>
      <c r="H28" s="20"/>
      <c r="I28" s="20"/>
      <c r="J28" s="20"/>
      <c r="K28" s="20"/>
    </row>
    <row r="29" spans="1:11" ht="43.2" x14ac:dyDescent="0.3">
      <c r="A29" s="9">
        <v>19</v>
      </c>
      <c r="B29" s="21" t="s">
        <v>818</v>
      </c>
      <c r="C29" s="26" t="b">
        <v>0</v>
      </c>
      <c r="D29" s="3"/>
      <c r="H29" s="24"/>
    </row>
    <row r="30" spans="1:11" ht="43.2" x14ac:dyDescent="0.3">
      <c r="A30" s="9">
        <v>20</v>
      </c>
      <c r="B30" s="21" t="s">
        <v>819</v>
      </c>
      <c r="C30" s="26" t="b">
        <v>0</v>
      </c>
      <c r="D30" s="3"/>
      <c r="H30" s="24"/>
    </row>
    <row r="31" spans="1:11" ht="43.2" x14ac:dyDescent="0.3">
      <c r="A31" s="9">
        <v>21</v>
      </c>
      <c r="B31" s="21" t="s">
        <v>820</v>
      </c>
      <c r="C31" s="26" t="b">
        <v>0</v>
      </c>
      <c r="D31" s="3"/>
      <c r="H31" s="24"/>
    </row>
    <row r="32" spans="1:11" ht="43.2" x14ac:dyDescent="0.3">
      <c r="A32" s="9">
        <v>22</v>
      </c>
      <c r="B32" s="21" t="s">
        <v>821</v>
      </c>
      <c r="C32" s="26" t="b">
        <v>0</v>
      </c>
      <c r="D32" s="3"/>
      <c r="H32" s="24"/>
    </row>
    <row r="33" spans="1:11" ht="43.2" x14ac:dyDescent="0.3">
      <c r="A33" s="9">
        <v>23</v>
      </c>
      <c r="B33" s="21" t="s">
        <v>822</v>
      </c>
      <c r="C33" s="26" t="b">
        <v>0</v>
      </c>
      <c r="D33" s="3"/>
      <c r="H33" s="24"/>
    </row>
    <row r="34" spans="1:11" ht="43.2" x14ac:dyDescent="0.3">
      <c r="A34" s="9">
        <v>24</v>
      </c>
      <c r="B34" s="21" t="s">
        <v>823</v>
      </c>
      <c r="C34" s="26" t="b">
        <v>0</v>
      </c>
      <c r="D34" s="3"/>
      <c r="H34" s="24"/>
    </row>
    <row r="35" spans="1:11" ht="57.6" x14ac:dyDescent="0.3">
      <c r="A35" s="9">
        <v>25</v>
      </c>
      <c r="B35" s="21" t="s">
        <v>824</v>
      </c>
      <c r="C35" s="26" t="b">
        <v>0</v>
      </c>
      <c r="D35" s="3"/>
      <c r="H35" s="24"/>
    </row>
    <row r="36" spans="1:11" ht="18" x14ac:dyDescent="0.35">
      <c r="A36" s="9"/>
      <c r="B36" s="19" t="s">
        <v>800</v>
      </c>
      <c r="C36" s="19"/>
      <c r="D36" s="20"/>
      <c r="E36" s="20"/>
      <c r="F36" s="20"/>
      <c r="G36" s="20"/>
      <c r="H36" s="20"/>
      <c r="I36" s="20"/>
      <c r="J36" s="20"/>
      <c r="K36" s="20"/>
    </row>
    <row r="37" spans="1:11" ht="43.2" x14ac:dyDescent="0.3">
      <c r="A37" s="9">
        <v>26</v>
      </c>
      <c r="B37" s="21" t="s">
        <v>825</v>
      </c>
      <c r="C37" s="26" t="b">
        <v>0</v>
      </c>
      <c r="D37" s="3"/>
      <c r="H37" s="24"/>
    </row>
    <row r="38" spans="1:11" ht="43.2" x14ac:dyDescent="0.3">
      <c r="A38" s="9">
        <v>27</v>
      </c>
      <c r="B38" s="21" t="s">
        <v>826</v>
      </c>
      <c r="C38" s="26" t="b">
        <v>0</v>
      </c>
      <c r="D38" s="3"/>
      <c r="H38" s="24"/>
    </row>
    <row r="39" spans="1:11" ht="18" x14ac:dyDescent="0.35">
      <c r="A39" s="9"/>
      <c r="B39" s="19" t="s">
        <v>843</v>
      </c>
      <c r="C39" s="19"/>
      <c r="D39" s="20"/>
      <c r="E39" s="20"/>
      <c r="F39" s="20"/>
      <c r="G39" s="20"/>
      <c r="H39" s="20"/>
      <c r="I39" s="20"/>
      <c r="J39" s="20"/>
      <c r="K39" s="20"/>
    </row>
    <row r="40" spans="1:11" ht="43.2" x14ac:dyDescent="0.3">
      <c r="A40" s="9">
        <v>28</v>
      </c>
      <c r="B40" s="21" t="s">
        <v>844</v>
      </c>
      <c r="C40" s="26" t="b">
        <v>0</v>
      </c>
      <c r="D40" s="3"/>
      <c r="H40" s="24"/>
    </row>
    <row r="41" spans="1:11" ht="43.2" x14ac:dyDescent="0.3">
      <c r="A41" s="9">
        <v>29</v>
      </c>
      <c r="B41" s="21" t="s">
        <v>845</v>
      </c>
      <c r="C41" s="26" t="b">
        <v>0</v>
      </c>
      <c r="D41" s="3"/>
      <c r="H41" s="24"/>
    </row>
    <row r="42" spans="1:11" ht="28.8" x14ac:dyDescent="0.3">
      <c r="A42" s="9">
        <v>30</v>
      </c>
      <c r="B42" s="21" t="s">
        <v>846</v>
      </c>
      <c r="C42" s="26" t="b">
        <v>0</v>
      </c>
      <c r="D42" s="3"/>
      <c r="H42" s="24"/>
    </row>
    <row r="43" spans="1:11" ht="28.8" x14ac:dyDescent="0.3">
      <c r="A43" s="9">
        <v>31</v>
      </c>
      <c r="B43" s="21" t="s">
        <v>847</v>
      </c>
      <c r="C43" s="26" t="b">
        <v>0</v>
      </c>
      <c r="D43" s="3"/>
      <c r="H43" s="24"/>
    </row>
    <row r="44" spans="1:11" ht="43.2" x14ac:dyDescent="0.3">
      <c r="A44" s="9">
        <v>32</v>
      </c>
      <c r="B44" s="21" t="s">
        <v>848</v>
      </c>
      <c r="C44" s="26" t="b">
        <v>0</v>
      </c>
      <c r="D44" s="3"/>
      <c r="H44" s="24"/>
    </row>
    <row r="45" spans="1:11" ht="43.2" x14ac:dyDescent="0.3">
      <c r="A45" s="9">
        <v>33</v>
      </c>
      <c r="B45" s="21" t="s">
        <v>849</v>
      </c>
      <c r="C45" s="26" t="b">
        <v>0</v>
      </c>
      <c r="D45" s="3"/>
      <c r="H45" s="24"/>
    </row>
    <row r="46" spans="1:11" ht="28.8" x14ac:dyDescent="0.3">
      <c r="A46" s="9">
        <v>34</v>
      </c>
      <c r="B46" s="21" t="s">
        <v>850</v>
      </c>
      <c r="C46" s="26" t="b">
        <v>0</v>
      </c>
      <c r="D46" s="3"/>
      <c r="H46" s="24"/>
    </row>
    <row r="47" spans="1:11" ht="28.8" x14ac:dyDescent="0.3">
      <c r="A47" s="9">
        <v>35</v>
      </c>
      <c r="B47" s="21" t="s">
        <v>851</v>
      </c>
      <c r="C47" s="26" t="b">
        <v>0</v>
      </c>
      <c r="D47" s="3"/>
      <c r="H47" s="24"/>
    </row>
    <row r="48" spans="1:11" ht="28.8" x14ac:dyDescent="0.3">
      <c r="A48" s="9">
        <v>36</v>
      </c>
      <c r="B48" s="21" t="s">
        <v>852</v>
      </c>
      <c r="C48" s="26" t="b">
        <v>0</v>
      </c>
      <c r="D48" s="3"/>
      <c r="H48" s="24"/>
    </row>
    <row r="49" spans="1:8" ht="43.2" x14ac:dyDescent="0.3">
      <c r="A49" s="9">
        <v>37</v>
      </c>
      <c r="B49" s="21" t="s">
        <v>853</v>
      </c>
      <c r="C49" s="26" t="b">
        <v>0</v>
      </c>
      <c r="D49" s="3"/>
      <c r="H49" s="24"/>
    </row>
    <row r="50" spans="1:8" ht="28.8" x14ac:dyDescent="0.3">
      <c r="A50" s="9">
        <v>38</v>
      </c>
      <c r="B50" s="21" t="s">
        <v>854</v>
      </c>
      <c r="C50" s="26" t="b">
        <v>0</v>
      </c>
      <c r="D50" s="3"/>
      <c r="H50" s="24"/>
    </row>
    <row r="51" spans="1:8" ht="43.2" x14ac:dyDescent="0.3">
      <c r="A51" s="9">
        <v>39</v>
      </c>
      <c r="B51" s="21" t="s">
        <v>855</v>
      </c>
      <c r="C51" s="26" t="b">
        <v>0</v>
      </c>
      <c r="D51" s="3"/>
      <c r="H51" s="24"/>
    </row>
    <row r="52" spans="1:8" ht="43.2" x14ac:dyDescent="0.3">
      <c r="A52" s="9">
        <v>40</v>
      </c>
      <c r="B52" s="21" t="s">
        <v>856</v>
      </c>
      <c r="C52" s="26" t="b">
        <v>0</v>
      </c>
      <c r="D52" s="3"/>
      <c r="H52" s="24"/>
    </row>
    <row r="53" spans="1:8" ht="28.8" x14ac:dyDescent="0.3">
      <c r="A53" s="9">
        <v>41</v>
      </c>
      <c r="B53" s="21" t="s">
        <v>857</v>
      </c>
      <c r="C53" s="26" t="b">
        <v>0</v>
      </c>
      <c r="D53" s="3"/>
      <c r="H53" s="24"/>
    </row>
    <row r="54" spans="1:8" ht="28.8" x14ac:dyDescent="0.3">
      <c r="A54" s="9">
        <v>42</v>
      </c>
      <c r="B54" s="21" t="s">
        <v>858</v>
      </c>
      <c r="C54" s="26" t="b">
        <v>0</v>
      </c>
      <c r="D54" s="3"/>
      <c r="H54" s="24"/>
    </row>
    <row r="55" spans="1:8" ht="43.2" x14ac:dyDescent="0.3">
      <c r="A55" s="9">
        <v>43</v>
      </c>
      <c r="B55" s="21" t="s">
        <v>859</v>
      </c>
      <c r="C55" s="26" t="b">
        <v>0</v>
      </c>
      <c r="D55" s="3"/>
      <c r="H55" s="24"/>
    </row>
    <row r="56" spans="1:8" ht="28.8" x14ac:dyDescent="0.3">
      <c r="A56" s="9">
        <v>44</v>
      </c>
      <c r="B56" s="21" t="s">
        <v>860</v>
      </c>
      <c r="C56" s="26" t="b">
        <v>0</v>
      </c>
      <c r="D56" s="3"/>
      <c r="H56" s="24"/>
    </row>
    <row r="57" spans="1:8" ht="28.8" x14ac:dyDescent="0.3">
      <c r="A57" s="9">
        <v>45</v>
      </c>
      <c r="B57" s="21" t="s">
        <v>861</v>
      </c>
      <c r="C57" s="26" t="b">
        <v>0</v>
      </c>
      <c r="D57" s="3"/>
      <c r="H57" s="24"/>
    </row>
    <row r="58" spans="1:8" ht="28.8" x14ac:dyDescent="0.3">
      <c r="A58" s="9">
        <v>46</v>
      </c>
      <c r="B58" s="21" t="s">
        <v>862</v>
      </c>
      <c r="C58" s="26" t="b">
        <v>0</v>
      </c>
      <c r="D58" s="3"/>
      <c r="H58" s="24"/>
    </row>
    <row r="59" spans="1:8" ht="28.8" x14ac:dyDescent="0.3">
      <c r="A59" s="9">
        <v>47</v>
      </c>
      <c r="B59" s="21" t="s">
        <v>863</v>
      </c>
      <c r="C59" s="26" t="b">
        <v>0</v>
      </c>
      <c r="D59" s="3"/>
      <c r="H59" s="24"/>
    </row>
    <row r="60" spans="1:8" ht="28.8" x14ac:dyDescent="0.3">
      <c r="A60" s="9">
        <v>48</v>
      </c>
      <c r="B60" s="21" t="s">
        <v>864</v>
      </c>
      <c r="C60" s="26" t="b">
        <v>0</v>
      </c>
      <c r="D60" s="3"/>
      <c r="H60" s="24"/>
    </row>
    <row r="61" spans="1:8" ht="28.8" x14ac:dyDescent="0.3">
      <c r="A61" s="9">
        <v>49</v>
      </c>
      <c r="B61" s="21" t="s">
        <v>865</v>
      </c>
      <c r="C61" s="26" t="b">
        <v>0</v>
      </c>
      <c r="D61" s="3"/>
      <c r="H61" s="24"/>
    </row>
  </sheetData>
  <conditionalFormatting sqref="D5:D61">
    <cfRule type="containsText" dxfId="161" priority="42" operator="containsText" text="NO">
      <formula>NOT(ISERROR(SEARCH("NO",D5)))</formula>
    </cfRule>
    <cfRule type="containsText" dxfId="160" priority="41" operator="containsText" text="SÍ">
      <formula>NOT(ISERROR(SEARCH("SÍ",D5)))</formula>
    </cfRule>
  </conditionalFormatting>
  <conditionalFormatting sqref="G5:G61">
    <cfRule type="containsText" dxfId="159" priority="37" operator="containsText" text="Baja">
      <formula>NOT(ISERROR(SEARCH("Baja",G5)))</formula>
    </cfRule>
    <cfRule type="containsText" dxfId="158" priority="38" operator="containsText" text="Media">
      <formula>NOT(ISERROR(SEARCH("Media",G5)))</formula>
    </cfRule>
    <cfRule type="containsText" dxfId="157" priority="39" operator="containsText" text="Muy alta">
      <formula>NOT(ISERROR(SEARCH("Muy alta",G5)))</formula>
    </cfRule>
    <cfRule type="containsText" dxfId="156" priority="40" operator="containsText" text="Alta">
      <formula>NOT(ISERROR(SEARCH("Alta",G5)))</formula>
    </cfRule>
  </conditionalFormatting>
  <conditionalFormatting sqref="H5 I5:J61">
    <cfRule type="containsText" dxfId="155" priority="33" operator="containsText" text="Abierto">
      <formula>NOT(ISERROR(SEARCH("Abierto",H5)))</formula>
    </cfRule>
    <cfRule type="containsText" dxfId="154" priority="32" operator="containsText" text="Cerrado">
      <formula>NOT(ISERROR(SEARCH("Cerrado",H5)))</formula>
    </cfRule>
    <cfRule type="containsText" dxfId="153" priority="31" operator="containsText" text="En desarrollo">
      <formula>NOT(ISERROR(SEARCH("En desarrollo",H5)))</formula>
    </cfRule>
  </conditionalFormatting>
  <conditionalFormatting sqref="H6:H7 H9:H12 H14:H16 H18:H21 H23:H27 H29:H35 H37:H38 H40:H61 E3 H4 E62 D63:D179 E180:E1048576">
    <cfRule type="cellIs" dxfId="152" priority="35" operator="greaterThan">
      <formula>TODAY()</formula>
    </cfRule>
  </conditionalFormatting>
  <conditionalFormatting sqref="H6:H7 H9:H12 H14:H16 H18:H21 H23:H27 H29:H35 H37:H38 H40:H61">
    <cfRule type="cellIs" dxfId="151" priority="34" operator="lessThan">
      <formula>TODAY()</formula>
    </cfRule>
    <cfRule type="cellIs" dxfId="150" priority="36" operator="equal">
      <formula>TODAY()</formula>
    </cfRule>
  </conditionalFormatting>
  <conditionalFormatting sqref="H8">
    <cfRule type="containsText" dxfId="149" priority="7" operator="containsText" text="En desarrollo">
      <formula>NOT(ISERROR(SEARCH("En desarrollo",H8)))</formula>
    </cfRule>
    <cfRule type="containsText" dxfId="148" priority="8" operator="containsText" text="Cerrado">
      <formula>NOT(ISERROR(SEARCH("Cerrado",H8)))</formula>
    </cfRule>
    <cfRule type="containsText" dxfId="147" priority="9" operator="containsText" text="Abierto">
      <formula>NOT(ISERROR(SEARCH("Abierto",H8)))</formula>
    </cfRule>
  </conditionalFormatting>
  <conditionalFormatting sqref="H13">
    <cfRule type="containsText" dxfId="146" priority="4" operator="containsText" text="En desarrollo">
      <formula>NOT(ISERROR(SEARCH("En desarrollo",H13)))</formula>
    </cfRule>
    <cfRule type="containsText" dxfId="145" priority="5" operator="containsText" text="Cerrado">
      <formula>NOT(ISERROR(SEARCH("Cerrado",H13)))</formula>
    </cfRule>
    <cfRule type="containsText" dxfId="144" priority="6" operator="containsText" text="Abierto">
      <formula>NOT(ISERROR(SEARCH("Abierto",H13)))</formula>
    </cfRule>
  </conditionalFormatting>
  <conditionalFormatting sqref="H17">
    <cfRule type="containsText" dxfId="143" priority="27" operator="containsText" text="Abierto">
      <formula>NOT(ISERROR(SEARCH("Abierto",H17)))</formula>
    </cfRule>
    <cfRule type="containsText" dxfId="142" priority="26" operator="containsText" text="Cerrado">
      <formula>NOT(ISERROR(SEARCH("Cerrado",H17)))</formula>
    </cfRule>
    <cfRule type="containsText" dxfId="141" priority="25" operator="containsText" text="En desarrollo">
      <formula>NOT(ISERROR(SEARCH("En desarrollo",H17)))</formula>
    </cfRule>
  </conditionalFormatting>
  <conditionalFormatting sqref="H22">
    <cfRule type="containsText" dxfId="140" priority="22" operator="containsText" text="En desarrollo">
      <formula>NOT(ISERROR(SEARCH("En desarrollo",H22)))</formula>
    </cfRule>
    <cfRule type="containsText" dxfId="139" priority="23" operator="containsText" text="Cerrado">
      <formula>NOT(ISERROR(SEARCH("Cerrado",H22)))</formula>
    </cfRule>
    <cfRule type="containsText" dxfId="138" priority="24" operator="containsText" text="Abierto">
      <formula>NOT(ISERROR(SEARCH("Abierto",H22)))</formula>
    </cfRule>
  </conditionalFormatting>
  <conditionalFormatting sqref="H28">
    <cfRule type="containsText" dxfId="137" priority="18" operator="containsText" text="Abierto">
      <formula>NOT(ISERROR(SEARCH("Abierto",H28)))</formula>
    </cfRule>
    <cfRule type="containsText" dxfId="136" priority="17" operator="containsText" text="Cerrado">
      <formula>NOT(ISERROR(SEARCH("Cerrado",H28)))</formula>
    </cfRule>
    <cfRule type="containsText" dxfId="135" priority="16" operator="containsText" text="En desarrollo">
      <formula>NOT(ISERROR(SEARCH("En desarrollo",H28)))</formula>
    </cfRule>
  </conditionalFormatting>
  <conditionalFormatting sqref="H36">
    <cfRule type="containsText" dxfId="134" priority="15" operator="containsText" text="Abierto">
      <formula>NOT(ISERROR(SEARCH("Abierto",H36)))</formula>
    </cfRule>
    <cfRule type="containsText" dxfId="133" priority="14" operator="containsText" text="Cerrado">
      <formula>NOT(ISERROR(SEARCH("Cerrado",H36)))</formula>
    </cfRule>
    <cfRule type="containsText" dxfId="132" priority="13" operator="containsText" text="En desarrollo">
      <formula>NOT(ISERROR(SEARCH("En desarrollo",H36)))</formula>
    </cfRule>
  </conditionalFormatting>
  <conditionalFormatting sqref="H39">
    <cfRule type="containsText" dxfId="131" priority="3" operator="containsText" text="Abierto">
      <formula>NOT(ISERROR(SEARCH("Abierto",H39)))</formula>
    </cfRule>
    <cfRule type="containsText" dxfId="130" priority="2" operator="containsText" text="Cerrado">
      <formula>NOT(ISERROR(SEARCH("Cerrado",H39)))</formula>
    </cfRule>
    <cfRule type="containsText" dxfId="129" priority="1" operator="containsText" text="En desarrollo">
      <formula>NOT(ISERROR(SEARCH("En desarrollo",H39)))</formula>
    </cfRule>
  </conditionalFormatting>
  <dataValidations count="4">
    <dataValidation type="list" allowBlank="1" showInputMessage="1" showErrorMessage="1" sqref="G6" xr:uid="{23CC8F2F-ACCE-4919-8593-3A289454E48F}">
      <formula1>"Baja,Media,Alta,Muy alta,"</formula1>
    </dataValidation>
    <dataValidation type="list" allowBlank="1" showInputMessage="1" showErrorMessage="1" sqref="G18:G21 G23:G27 G7 G9:G12 G14:G16 G29:G35 G37:G38 G40:G61" xr:uid="{0DD3F181-F758-40C4-9663-0D41F3895930}">
      <formula1>"Baja,Media,Alta,Muy alta"</formula1>
    </dataValidation>
    <dataValidation type="list" allowBlank="1" showInputMessage="1" showErrorMessage="1" sqref="D5:D61" xr:uid="{23D0FE2F-5B48-4F5A-AD04-B255EFE2FD36}">
      <formula1>"SÍ,NO, N/A"</formula1>
    </dataValidation>
    <dataValidation type="list" allowBlank="1" showInputMessage="1" showErrorMessage="1" sqref="I5:I61" xr:uid="{154E182D-3224-44F3-B6D3-32602485E1A3}">
      <formula1>"-,Abierto,Cerrado, En desarrollo"</formula1>
    </dataValidation>
  </dataValidations>
  <hyperlinks>
    <hyperlink ref="J1" location="ÍNDICE!A1" display="VOLVER AL IÍNDICE" xr:uid="{41B726F5-2BAF-4947-B144-381EEF4B4EDC}"/>
  </hyperlinks>
  <pageMargins left="0.7" right="0.7" top="0.75" bottom="0.75" header="0.3" footer="0.3"/>
  <pageSetup paperSize="9" orientation="portrait" r:id="rId1"/>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r:uid="{23B8C394-F975-4B34-89CF-25733CFF2AE5}">
          <x14:formula1>
            <xm:f>Datos_básicos!$A$38:$A$50</xm:f>
          </x14:formula1>
          <xm:sqref>J5:J61</xm:sqref>
        </x14:dataValidation>
      </x14:dataValidations>
    </ext>
  </extLs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84D6FC-537B-4D5E-A972-7AB92BBD40C8}">
  <sheetPr codeName="Hoja25"/>
  <dimension ref="A1:K75"/>
  <sheetViews>
    <sheetView topLeftCell="B1" zoomScale="85" zoomScaleNormal="85" workbookViewId="0">
      <selection activeCell="J1" sqref="J1"/>
    </sheetView>
  </sheetViews>
  <sheetFormatPr baseColWidth="10" defaultRowHeight="14.4" x14ac:dyDescent="0.3"/>
  <cols>
    <col min="1" max="1" width="4.77734375" style="1" customWidth="1"/>
    <col min="2" max="2" width="79.21875" style="1" customWidth="1"/>
    <col min="3" max="3" width="12.44140625" style="1" customWidth="1"/>
    <col min="4" max="4" width="11.44140625" style="1" customWidth="1"/>
    <col min="5" max="5" width="66" style="1" customWidth="1"/>
    <col min="6" max="6" width="54.6640625" style="1" customWidth="1"/>
    <col min="7" max="7" width="28.88671875" style="1" customWidth="1"/>
    <col min="8" max="8" width="29.21875" style="1" customWidth="1"/>
    <col min="9" max="9" width="20.88671875" style="1" customWidth="1"/>
    <col min="10" max="10" width="13.33203125" style="1" customWidth="1"/>
    <col min="11" max="16384" width="11.5546875" style="1"/>
  </cols>
  <sheetData>
    <row r="1" spans="1:11" ht="21" x14ac:dyDescent="0.4">
      <c r="A1" s="17" t="s">
        <v>827</v>
      </c>
      <c r="J1" s="65" t="s">
        <v>1169</v>
      </c>
    </row>
    <row r="2" spans="1:11" x14ac:dyDescent="0.3">
      <c r="A2" s="35" t="s">
        <v>690</v>
      </c>
      <c r="B2" s="36"/>
      <c r="C2" s="36"/>
      <c r="D2" s="36"/>
    </row>
    <row r="3" spans="1:11" x14ac:dyDescent="0.3">
      <c r="A3" s="9" t="s">
        <v>828</v>
      </c>
    </row>
    <row r="4" spans="1:11" s="18" customFormat="1" ht="18" customHeight="1" x14ac:dyDescent="0.3">
      <c r="A4" s="16" t="s">
        <v>15</v>
      </c>
      <c r="B4" s="16" t="s">
        <v>14</v>
      </c>
      <c r="C4" s="16" t="s">
        <v>143</v>
      </c>
      <c r="D4" s="16" t="s">
        <v>16</v>
      </c>
      <c r="E4" s="16" t="s">
        <v>24</v>
      </c>
      <c r="F4" s="16" t="s">
        <v>209</v>
      </c>
      <c r="G4" s="16" t="s">
        <v>28</v>
      </c>
      <c r="H4" s="16" t="s">
        <v>29</v>
      </c>
      <c r="I4" s="16" t="s">
        <v>31</v>
      </c>
      <c r="J4" s="16" t="s">
        <v>141</v>
      </c>
      <c r="K4" s="16" t="s">
        <v>32</v>
      </c>
    </row>
    <row r="5" spans="1:11" ht="18" x14ac:dyDescent="0.35">
      <c r="A5" s="16"/>
      <c r="B5" s="19" t="s">
        <v>829</v>
      </c>
      <c r="C5" s="19"/>
      <c r="D5" s="20"/>
      <c r="E5" s="20"/>
      <c r="F5" s="20"/>
      <c r="G5" s="20"/>
      <c r="H5" s="20"/>
      <c r="I5" s="20"/>
      <c r="J5" s="20"/>
      <c r="K5" s="20"/>
    </row>
    <row r="6" spans="1:11" ht="42.6" customHeight="1" x14ac:dyDescent="0.3">
      <c r="A6" s="9">
        <v>1</v>
      </c>
      <c r="B6" s="21" t="s">
        <v>830</v>
      </c>
      <c r="C6" s="22" t="b">
        <v>0</v>
      </c>
      <c r="D6" s="3"/>
      <c r="E6" s="23"/>
      <c r="F6" s="23"/>
      <c r="H6" s="24"/>
      <c r="K6" s="23" t="s">
        <v>152</v>
      </c>
    </row>
    <row r="7" spans="1:11" ht="28.8" x14ac:dyDescent="0.3">
      <c r="A7" s="9">
        <v>2</v>
      </c>
      <c r="B7" s="21" t="s">
        <v>836</v>
      </c>
      <c r="C7" s="22" t="b">
        <v>0</v>
      </c>
      <c r="D7" s="3"/>
      <c r="E7" s="23"/>
      <c r="H7" s="24"/>
      <c r="K7" s="23"/>
    </row>
    <row r="8" spans="1:11" ht="72" x14ac:dyDescent="0.3">
      <c r="A8" s="9">
        <v>3</v>
      </c>
      <c r="B8" s="21" t="s">
        <v>866</v>
      </c>
      <c r="C8" s="22" t="b">
        <v>0</v>
      </c>
      <c r="D8" s="3"/>
      <c r="H8" s="24"/>
    </row>
    <row r="9" spans="1:11" ht="57.6" x14ac:dyDescent="0.3">
      <c r="A9" s="9">
        <v>4</v>
      </c>
      <c r="B9" s="21" t="s">
        <v>867</v>
      </c>
      <c r="C9" s="22" t="b">
        <v>0</v>
      </c>
      <c r="D9" s="3"/>
      <c r="H9" s="24"/>
    </row>
    <row r="10" spans="1:11" ht="28.8" x14ac:dyDescent="0.3">
      <c r="A10" s="9">
        <v>5</v>
      </c>
      <c r="B10" s="21" t="s">
        <v>868</v>
      </c>
      <c r="C10" s="22" t="b">
        <v>0</v>
      </c>
      <c r="D10" s="3"/>
      <c r="H10" s="24"/>
    </row>
    <row r="11" spans="1:11" ht="18" x14ac:dyDescent="0.35">
      <c r="A11" s="9"/>
      <c r="B11" s="19" t="s">
        <v>872</v>
      </c>
      <c r="C11" s="19"/>
      <c r="D11" s="20"/>
      <c r="E11" s="20"/>
      <c r="F11" s="20"/>
      <c r="G11" s="20"/>
      <c r="H11" s="20"/>
      <c r="I11" s="20"/>
      <c r="J11" s="20"/>
      <c r="K11" s="20"/>
    </row>
    <row r="12" spans="1:11" ht="43.2" x14ac:dyDescent="0.3">
      <c r="A12" s="9">
        <v>6</v>
      </c>
      <c r="B12" s="25" t="s">
        <v>873</v>
      </c>
      <c r="C12" s="26" t="b">
        <v>0</v>
      </c>
      <c r="D12" s="3"/>
      <c r="H12" s="24"/>
    </row>
    <row r="13" spans="1:11" ht="43.2" x14ac:dyDescent="0.3">
      <c r="A13" s="9">
        <v>7</v>
      </c>
      <c r="B13" s="21" t="s">
        <v>869</v>
      </c>
      <c r="C13" s="26" t="b">
        <v>0</v>
      </c>
      <c r="D13" s="3"/>
      <c r="H13" s="24"/>
    </row>
    <row r="14" spans="1:11" ht="28.8" x14ac:dyDescent="0.3">
      <c r="A14" s="9">
        <v>8</v>
      </c>
      <c r="B14" s="21" t="s">
        <v>870</v>
      </c>
      <c r="C14" s="26" t="b">
        <v>0</v>
      </c>
      <c r="D14" s="3"/>
      <c r="H14" s="24"/>
    </row>
    <row r="15" spans="1:11" ht="18" x14ac:dyDescent="0.35">
      <c r="A15" s="9"/>
      <c r="B15" s="19" t="s">
        <v>831</v>
      </c>
      <c r="C15" s="19"/>
      <c r="D15" s="20"/>
      <c r="E15" s="20"/>
      <c r="F15" s="20"/>
      <c r="G15" s="20"/>
      <c r="H15" s="20"/>
      <c r="I15" s="20"/>
      <c r="J15" s="20"/>
      <c r="K15" s="20"/>
    </row>
    <row r="16" spans="1:11" ht="43.2" x14ac:dyDescent="0.3">
      <c r="A16" s="9">
        <v>8</v>
      </c>
      <c r="B16" s="21" t="s">
        <v>871</v>
      </c>
      <c r="C16" s="26" t="b">
        <v>0</v>
      </c>
      <c r="D16" s="3"/>
      <c r="H16" s="24"/>
    </row>
    <row r="17" spans="1:11" ht="43.2" x14ac:dyDescent="0.3">
      <c r="A17" s="9">
        <v>9</v>
      </c>
      <c r="B17" s="21" t="s">
        <v>874</v>
      </c>
      <c r="C17" s="26" t="b">
        <v>0</v>
      </c>
      <c r="D17" s="3"/>
      <c r="H17" s="24"/>
    </row>
    <row r="18" spans="1:11" ht="43.2" x14ac:dyDescent="0.3">
      <c r="A18" s="9">
        <v>10</v>
      </c>
      <c r="B18" s="21" t="s">
        <v>875</v>
      </c>
      <c r="C18" s="26" t="b">
        <v>0</v>
      </c>
      <c r="D18" s="3"/>
      <c r="H18" s="24"/>
    </row>
    <row r="19" spans="1:11" ht="28.8" x14ac:dyDescent="0.3">
      <c r="A19" s="9">
        <v>11</v>
      </c>
      <c r="B19" s="21" t="s">
        <v>876</v>
      </c>
      <c r="C19" s="26" t="b">
        <v>0</v>
      </c>
      <c r="D19" s="3"/>
      <c r="H19" s="24"/>
    </row>
    <row r="20" spans="1:11" ht="18" x14ac:dyDescent="0.35">
      <c r="A20" s="9"/>
      <c r="B20" s="19" t="s">
        <v>832</v>
      </c>
      <c r="C20" s="19"/>
      <c r="D20" s="20"/>
      <c r="E20" s="20"/>
      <c r="F20" s="20"/>
      <c r="G20" s="20"/>
      <c r="H20" s="20"/>
      <c r="I20" s="20"/>
      <c r="J20" s="20"/>
      <c r="K20" s="20"/>
    </row>
    <row r="21" spans="1:11" ht="43.2" x14ac:dyDescent="0.3">
      <c r="A21" s="9">
        <v>12</v>
      </c>
      <c r="B21" s="21" t="s">
        <v>877</v>
      </c>
      <c r="C21" s="26" t="b">
        <v>0</v>
      </c>
      <c r="D21" s="3"/>
      <c r="H21" s="24"/>
    </row>
    <row r="22" spans="1:11" ht="43.2" x14ac:dyDescent="0.3">
      <c r="A22" s="9">
        <v>13</v>
      </c>
      <c r="B22" s="21" t="s">
        <v>878</v>
      </c>
      <c r="C22" s="26" t="b">
        <v>0</v>
      </c>
      <c r="D22" s="3"/>
      <c r="H22" s="24"/>
    </row>
    <row r="23" spans="1:11" ht="43.2" x14ac:dyDescent="0.3">
      <c r="A23" s="9">
        <v>14</v>
      </c>
      <c r="B23" s="21" t="s">
        <v>879</v>
      </c>
      <c r="C23" s="26" t="b">
        <v>0</v>
      </c>
      <c r="D23" s="3"/>
      <c r="H23" s="24"/>
    </row>
    <row r="24" spans="1:11" ht="57.6" x14ac:dyDescent="0.3">
      <c r="A24" s="9">
        <v>15</v>
      </c>
      <c r="B24" s="21" t="s">
        <v>880</v>
      </c>
      <c r="C24" s="26" t="b">
        <v>0</v>
      </c>
      <c r="D24" s="3"/>
      <c r="H24" s="24"/>
    </row>
    <row r="25" spans="1:11" ht="43.2" x14ac:dyDescent="0.3">
      <c r="A25" s="9">
        <v>16</v>
      </c>
      <c r="B25" s="21" t="s">
        <v>881</v>
      </c>
      <c r="C25" s="26" t="b">
        <v>0</v>
      </c>
      <c r="D25" s="3"/>
      <c r="H25" s="24"/>
    </row>
    <row r="26" spans="1:11" ht="43.2" x14ac:dyDescent="0.3">
      <c r="A26" s="9">
        <v>17</v>
      </c>
      <c r="B26" s="21" t="s">
        <v>882</v>
      </c>
      <c r="C26" s="26" t="b">
        <v>0</v>
      </c>
      <c r="D26" s="3"/>
      <c r="H26" s="24"/>
    </row>
    <row r="27" spans="1:11" ht="43.2" x14ac:dyDescent="0.3">
      <c r="A27" s="9">
        <v>18</v>
      </c>
      <c r="B27" s="21" t="s">
        <v>883</v>
      </c>
      <c r="C27" s="26" t="b">
        <v>0</v>
      </c>
      <c r="D27" s="3"/>
      <c r="H27" s="24"/>
    </row>
    <row r="28" spans="1:11" ht="18" x14ac:dyDescent="0.35">
      <c r="A28" s="9"/>
      <c r="B28" s="19" t="s">
        <v>833</v>
      </c>
      <c r="C28" s="19"/>
      <c r="D28" s="20"/>
      <c r="E28" s="20"/>
      <c r="F28" s="20"/>
      <c r="G28" s="20"/>
      <c r="H28" s="20"/>
      <c r="I28" s="20"/>
      <c r="J28" s="20"/>
      <c r="K28" s="20"/>
    </row>
    <row r="29" spans="1:11" ht="43.2" x14ac:dyDescent="0.3">
      <c r="A29" s="9">
        <v>19</v>
      </c>
      <c r="B29" s="21" t="s">
        <v>884</v>
      </c>
      <c r="C29" s="26" t="b">
        <v>0</v>
      </c>
      <c r="D29" s="3"/>
      <c r="H29" s="24"/>
    </row>
    <row r="30" spans="1:11" ht="43.2" x14ac:dyDescent="0.3">
      <c r="A30" s="9">
        <v>20</v>
      </c>
      <c r="B30" s="21" t="s">
        <v>885</v>
      </c>
      <c r="C30" s="26" t="b">
        <v>0</v>
      </c>
      <c r="D30" s="3"/>
      <c r="H30" s="24"/>
    </row>
    <row r="31" spans="1:11" ht="43.2" x14ac:dyDescent="0.3">
      <c r="A31" s="9">
        <v>21</v>
      </c>
      <c r="B31" s="21" t="s">
        <v>886</v>
      </c>
      <c r="C31" s="26" t="b">
        <v>0</v>
      </c>
      <c r="D31" s="3"/>
      <c r="H31" s="24"/>
    </row>
    <row r="32" spans="1:11" ht="18" x14ac:dyDescent="0.35">
      <c r="A32" s="9"/>
      <c r="B32" s="19" t="s">
        <v>834</v>
      </c>
      <c r="C32" s="19"/>
      <c r="D32" s="20"/>
      <c r="E32" s="20"/>
      <c r="F32" s="20"/>
      <c r="G32" s="20"/>
      <c r="H32" s="20"/>
      <c r="I32" s="20"/>
      <c r="J32" s="20"/>
      <c r="K32" s="20"/>
    </row>
    <row r="33" spans="1:11" ht="43.2" x14ac:dyDescent="0.3">
      <c r="A33" s="9">
        <v>22</v>
      </c>
      <c r="B33" s="21" t="s">
        <v>887</v>
      </c>
      <c r="C33" s="26" t="b">
        <v>0</v>
      </c>
      <c r="D33" s="3"/>
      <c r="H33" s="24"/>
    </row>
    <row r="34" spans="1:11" ht="43.2" x14ac:dyDescent="0.3">
      <c r="A34" s="9">
        <v>23</v>
      </c>
      <c r="B34" s="21" t="s">
        <v>888</v>
      </c>
      <c r="C34" s="26" t="b">
        <v>0</v>
      </c>
      <c r="D34" s="3"/>
      <c r="H34" s="24"/>
    </row>
    <row r="35" spans="1:11" ht="43.2" x14ac:dyDescent="0.3">
      <c r="A35" s="9">
        <v>24</v>
      </c>
      <c r="B35" s="21" t="s">
        <v>889</v>
      </c>
      <c r="C35" s="26" t="b">
        <v>0</v>
      </c>
      <c r="D35" s="3"/>
      <c r="H35" s="24"/>
    </row>
    <row r="36" spans="1:11" ht="18" x14ac:dyDescent="0.35">
      <c r="A36" s="9"/>
      <c r="B36" s="19" t="s">
        <v>835</v>
      </c>
      <c r="C36" s="19"/>
      <c r="D36" s="20"/>
      <c r="E36" s="20"/>
      <c r="F36" s="20"/>
      <c r="G36" s="20"/>
      <c r="H36" s="20"/>
      <c r="I36" s="20"/>
      <c r="J36" s="20"/>
      <c r="K36" s="20"/>
    </row>
    <row r="37" spans="1:11" ht="43.2" x14ac:dyDescent="0.3">
      <c r="A37" s="9">
        <v>25</v>
      </c>
      <c r="B37" s="21" t="s">
        <v>890</v>
      </c>
      <c r="C37" s="26" t="b">
        <v>0</v>
      </c>
      <c r="D37" s="3"/>
      <c r="H37" s="24"/>
    </row>
    <row r="38" spans="1:11" ht="43.2" x14ac:dyDescent="0.3">
      <c r="A38" s="9">
        <v>26</v>
      </c>
      <c r="B38" s="21" t="s">
        <v>891</v>
      </c>
      <c r="C38" s="26" t="b">
        <v>0</v>
      </c>
      <c r="D38" s="3"/>
      <c r="H38" s="24"/>
    </row>
    <row r="39" spans="1:11" ht="43.2" x14ac:dyDescent="0.3">
      <c r="A39" s="9">
        <v>27</v>
      </c>
      <c r="B39" s="21" t="s">
        <v>892</v>
      </c>
      <c r="C39" s="26" t="b">
        <v>0</v>
      </c>
      <c r="D39" s="3"/>
      <c r="H39" s="24"/>
    </row>
    <row r="40" spans="1:11" ht="18" x14ac:dyDescent="0.35">
      <c r="A40" s="9"/>
      <c r="B40" s="19" t="s">
        <v>837</v>
      </c>
      <c r="C40" s="19"/>
      <c r="D40" s="20"/>
      <c r="E40" s="20"/>
      <c r="F40" s="20"/>
      <c r="G40" s="20"/>
      <c r="H40" s="20"/>
      <c r="I40" s="20"/>
      <c r="J40" s="20"/>
      <c r="K40" s="20"/>
    </row>
    <row r="41" spans="1:11" ht="43.2" x14ac:dyDescent="0.3">
      <c r="A41" s="9">
        <v>28</v>
      </c>
      <c r="B41" s="21" t="s">
        <v>893</v>
      </c>
      <c r="C41" s="26" t="b">
        <v>0</v>
      </c>
      <c r="D41" s="3"/>
      <c r="H41" s="24"/>
    </row>
    <row r="42" spans="1:11" ht="28.8" x14ac:dyDescent="0.3">
      <c r="A42" s="9">
        <v>29</v>
      </c>
      <c r="B42" s="21" t="s">
        <v>894</v>
      </c>
      <c r="C42" s="26" t="b">
        <v>0</v>
      </c>
      <c r="D42" s="3"/>
      <c r="H42" s="24"/>
    </row>
    <row r="43" spans="1:11" ht="18" x14ac:dyDescent="0.35">
      <c r="A43" s="9"/>
      <c r="B43" s="19" t="s">
        <v>838</v>
      </c>
      <c r="C43" s="19"/>
      <c r="D43" s="20"/>
      <c r="E43" s="20"/>
      <c r="F43" s="20"/>
      <c r="G43" s="20"/>
      <c r="H43" s="20"/>
      <c r="I43" s="20"/>
      <c r="J43" s="20"/>
      <c r="K43" s="20"/>
    </row>
    <row r="44" spans="1:11" ht="43.2" x14ac:dyDescent="0.3">
      <c r="A44" s="9">
        <v>30</v>
      </c>
      <c r="B44" s="21" t="s">
        <v>895</v>
      </c>
      <c r="C44" s="26" t="b">
        <v>0</v>
      </c>
      <c r="D44" s="3"/>
      <c r="H44" s="24"/>
    </row>
    <row r="45" spans="1:11" ht="43.2" x14ac:dyDescent="0.3">
      <c r="A45" s="9">
        <v>31</v>
      </c>
      <c r="B45" s="21" t="s">
        <v>896</v>
      </c>
      <c r="C45" s="26" t="b">
        <v>0</v>
      </c>
      <c r="D45" s="3"/>
      <c r="H45" s="24"/>
    </row>
    <row r="46" spans="1:11" ht="18" x14ac:dyDescent="0.35">
      <c r="A46" s="9"/>
      <c r="B46" s="19" t="s">
        <v>839</v>
      </c>
      <c r="C46" s="19"/>
      <c r="D46" s="20"/>
      <c r="E46" s="20"/>
      <c r="F46" s="20"/>
      <c r="G46" s="20"/>
      <c r="H46" s="20"/>
      <c r="I46" s="20"/>
      <c r="J46" s="20"/>
      <c r="K46" s="20"/>
    </row>
    <row r="47" spans="1:11" ht="43.2" x14ac:dyDescent="0.3">
      <c r="A47" s="9">
        <v>32</v>
      </c>
      <c r="B47" s="21" t="s">
        <v>897</v>
      </c>
      <c r="C47" s="26" t="b">
        <v>0</v>
      </c>
      <c r="D47" s="3"/>
      <c r="H47" s="24"/>
    </row>
    <row r="48" spans="1:11" ht="43.2" x14ac:dyDescent="0.3">
      <c r="A48" s="9">
        <v>33</v>
      </c>
      <c r="B48" s="21" t="s">
        <v>898</v>
      </c>
      <c r="C48" s="26" t="b">
        <v>0</v>
      </c>
      <c r="D48" s="3"/>
      <c r="H48" s="24"/>
    </row>
    <row r="49" spans="1:11" ht="18" x14ac:dyDescent="0.35">
      <c r="A49" s="9"/>
      <c r="B49" s="19" t="s">
        <v>840</v>
      </c>
      <c r="C49" s="19"/>
      <c r="D49" s="20"/>
      <c r="E49" s="20"/>
      <c r="F49" s="20"/>
      <c r="G49" s="20"/>
      <c r="H49" s="20"/>
      <c r="I49" s="20"/>
      <c r="J49" s="20"/>
      <c r="K49" s="20"/>
    </row>
    <row r="50" spans="1:11" ht="43.2" x14ac:dyDescent="0.3">
      <c r="A50" s="9">
        <v>34</v>
      </c>
      <c r="B50" s="21" t="s">
        <v>899</v>
      </c>
      <c r="C50" s="26" t="b">
        <v>0</v>
      </c>
      <c r="D50" s="3"/>
      <c r="H50" s="24"/>
    </row>
    <row r="51" spans="1:11" ht="43.2" x14ac:dyDescent="0.3">
      <c r="A51" s="9">
        <v>35</v>
      </c>
      <c r="B51" s="21" t="s">
        <v>900</v>
      </c>
      <c r="C51" s="26" t="b">
        <v>0</v>
      </c>
      <c r="D51" s="3"/>
      <c r="H51" s="24"/>
    </row>
    <row r="52" spans="1:11" ht="43.2" x14ac:dyDescent="0.3">
      <c r="A52" s="9">
        <v>36</v>
      </c>
      <c r="B52" s="21" t="s">
        <v>901</v>
      </c>
      <c r="C52" s="26" t="b">
        <v>0</v>
      </c>
      <c r="D52" s="3"/>
      <c r="H52" s="24"/>
    </row>
    <row r="53" spans="1:11" ht="43.2" x14ac:dyDescent="0.3">
      <c r="A53" s="9">
        <v>37</v>
      </c>
      <c r="B53" s="21" t="s">
        <v>902</v>
      </c>
      <c r="C53" s="26" t="b">
        <v>0</v>
      </c>
      <c r="D53" s="3"/>
      <c r="H53" s="24"/>
    </row>
    <row r="54" spans="1:11" ht="43.2" x14ac:dyDescent="0.3">
      <c r="A54" s="9">
        <v>38</v>
      </c>
      <c r="B54" s="21" t="s">
        <v>903</v>
      </c>
      <c r="C54" s="26" t="b">
        <v>0</v>
      </c>
      <c r="D54" s="3"/>
      <c r="H54" s="24"/>
    </row>
    <row r="55" spans="1:11" ht="43.2" x14ac:dyDescent="0.3">
      <c r="A55" s="9">
        <v>39</v>
      </c>
      <c r="B55" s="21" t="s">
        <v>904</v>
      </c>
      <c r="C55" s="26" t="b">
        <v>0</v>
      </c>
      <c r="D55" s="3"/>
      <c r="H55" s="24"/>
    </row>
    <row r="56" spans="1:11" ht="18" x14ac:dyDescent="0.35">
      <c r="A56" s="9"/>
      <c r="B56" s="19" t="s">
        <v>841</v>
      </c>
      <c r="C56" s="19"/>
      <c r="D56" s="20"/>
      <c r="E56" s="20"/>
      <c r="F56" s="20"/>
      <c r="G56" s="20"/>
      <c r="H56" s="20"/>
      <c r="I56" s="20"/>
      <c r="J56" s="20"/>
      <c r="K56" s="20"/>
    </row>
    <row r="57" spans="1:11" ht="43.2" x14ac:dyDescent="0.3">
      <c r="A57" s="9">
        <v>40</v>
      </c>
      <c r="B57" s="21" t="s">
        <v>905</v>
      </c>
      <c r="C57" s="26" t="b">
        <v>0</v>
      </c>
      <c r="D57" s="3"/>
      <c r="H57" s="24"/>
    </row>
    <row r="58" spans="1:11" ht="43.2" x14ac:dyDescent="0.3">
      <c r="A58" s="9">
        <v>41</v>
      </c>
      <c r="B58" s="21" t="s">
        <v>906</v>
      </c>
      <c r="C58" s="26" t="b">
        <v>0</v>
      </c>
      <c r="D58" s="3"/>
      <c r="H58" s="24"/>
    </row>
    <row r="59" spans="1:11" ht="43.2" x14ac:dyDescent="0.3">
      <c r="A59" s="9">
        <v>42</v>
      </c>
      <c r="B59" s="21" t="s">
        <v>907</v>
      </c>
      <c r="C59" s="26" t="b">
        <v>0</v>
      </c>
      <c r="D59" s="3"/>
      <c r="H59" s="24"/>
    </row>
    <row r="60" spans="1:11" ht="43.2" x14ac:dyDescent="0.3">
      <c r="A60" s="9">
        <v>43</v>
      </c>
      <c r="B60" s="21" t="s">
        <v>908</v>
      </c>
      <c r="C60" s="26" t="b">
        <v>0</v>
      </c>
      <c r="D60" s="3"/>
      <c r="H60" s="24"/>
    </row>
    <row r="61" spans="1:11" ht="43.2" x14ac:dyDescent="0.3">
      <c r="A61" s="9">
        <v>44</v>
      </c>
      <c r="B61" s="21" t="s">
        <v>909</v>
      </c>
      <c r="C61" s="26" t="b">
        <v>0</v>
      </c>
      <c r="D61" s="3"/>
      <c r="H61" s="24"/>
    </row>
    <row r="62" spans="1:11" ht="43.2" x14ac:dyDescent="0.3">
      <c r="A62" s="9">
        <v>45</v>
      </c>
      <c r="B62" s="21" t="s">
        <v>910</v>
      </c>
      <c r="C62" s="26" t="b">
        <v>0</v>
      </c>
      <c r="D62" s="3"/>
      <c r="H62" s="24"/>
    </row>
    <row r="63" spans="1:11" ht="43.2" x14ac:dyDescent="0.3">
      <c r="A63" s="9">
        <v>46</v>
      </c>
      <c r="B63" s="21" t="s">
        <v>911</v>
      </c>
      <c r="C63" s="26" t="b">
        <v>0</v>
      </c>
      <c r="D63" s="3"/>
      <c r="H63" s="24"/>
    </row>
    <row r="64" spans="1:11" ht="43.2" x14ac:dyDescent="0.3">
      <c r="A64" s="9">
        <v>47</v>
      </c>
      <c r="B64" s="21" t="s">
        <v>912</v>
      </c>
      <c r="C64" s="26" t="b">
        <v>0</v>
      </c>
      <c r="D64" s="3"/>
      <c r="H64" s="24"/>
    </row>
    <row r="65" spans="1:11" ht="43.2" x14ac:dyDescent="0.3">
      <c r="A65" s="9">
        <v>48</v>
      </c>
      <c r="B65" s="21" t="s">
        <v>913</v>
      </c>
      <c r="C65" s="26" t="b">
        <v>0</v>
      </c>
      <c r="D65" s="3"/>
      <c r="H65" s="24"/>
    </row>
    <row r="66" spans="1:11" ht="43.2" x14ac:dyDescent="0.3">
      <c r="A66" s="9">
        <v>49</v>
      </c>
      <c r="B66" s="21" t="s">
        <v>914</v>
      </c>
      <c r="C66" s="26" t="b">
        <v>0</v>
      </c>
      <c r="D66" s="3"/>
      <c r="H66" s="24"/>
    </row>
    <row r="67" spans="1:11" ht="18" x14ac:dyDescent="0.35">
      <c r="A67" s="9"/>
      <c r="B67" s="19" t="s">
        <v>842</v>
      </c>
      <c r="C67" s="19"/>
      <c r="D67" s="20"/>
      <c r="E67" s="20"/>
      <c r="F67" s="20"/>
      <c r="G67" s="20"/>
      <c r="H67" s="20"/>
      <c r="I67" s="20"/>
      <c r="J67" s="20"/>
      <c r="K67" s="20"/>
    </row>
    <row r="68" spans="1:11" ht="43.2" x14ac:dyDescent="0.3">
      <c r="A68" s="9">
        <v>50</v>
      </c>
      <c r="B68" s="21" t="s">
        <v>915</v>
      </c>
      <c r="C68" s="26" t="b">
        <v>0</v>
      </c>
      <c r="D68" s="3"/>
      <c r="H68" s="24"/>
    </row>
    <row r="69" spans="1:11" ht="43.2" x14ac:dyDescent="0.3">
      <c r="A69" s="9">
        <v>51</v>
      </c>
      <c r="B69" s="21" t="s">
        <v>916</v>
      </c>
      <c r="C69" s="26" t="b">
        <v>0</v>
      </c>
      <c r="D69" s="3"/>
      <c r="H69" s="24"/>
    </row>
    <row r="70" spans="1:11" ht="28.8" x14ac:dyDescent="0.3">
      <c r="A70" s="9">
        <v>52</v>
      </c>
      <c r="B70" s="21" t="s">
        <v>917</v>
      </c>
      <c r="C70" s="26" t="b">
        <v>0</v>
      </c>
      <c r="D70" s="3"/>
      <c r="H70" s="24"/>
    </row>
    <row r="71" spans="1:11" ht="43.2" x14ac:dyDescent="0.3">
      <c r="A71" s="9">
        <v>53</v>
      </c>
      <c r="B71" s="21" t="s">
        <v>918</v>
      </c>
      <c r="C71" s="26" t="b">
        <v>0</v>
      </c>
      <c r="D71" s="3"/>
      <c r="H71" s="24"/>
    </row>
    <row r="72" spans="1:11" ht="43.2" x14ac:dyDescent="0.3">
      <c r="A72" s="9">
        <v>54</v>
      </c>
      <c r="B72" s="21" t="s">
        <v>919</v>
      </c>
      <c r="C72" s="26" t="b">
        <v>0</v>
      </c>
      <c r="D72" s="3"/>
      <c r="H72" s="24"/>
    </row>
    <row r="73" spans="1:11" ht="43.2" x14ac:dyDescent="0.3">
      <c r="A73" s="9">
        <v>55</v>
      </c>
      <c r="B73" s="21" t="s">
        <v>920</v>
      </c>
      <c r="C73" s="26" t="b">
        <v>0</v>
      </c>
      <c r="D73" s="3"/>
      <c r="H73" s="24"/>
    </row>
    <row r="74" spans="1:11" ht="43.2" x14ac:dyDescent="0.3">
      <c r="A74" s="9">
        <v>56</v>
      </c>
      <c r="B74" s="21" t="s">
        <v>921</v>
      </c>
      <c r="C74" s="26" t="b">
        <v>0</v>
      </c>
      <c r="D74" s="3"/>
      <c r="H74" s="24"/>
    </row>
    <row r="75" spans="1:11" ht="43.2" x14ac:dyDescent="0.3">
      <c r="A75" s="9">
        <v>57</v>
      </c>
      <c r="B75" s="21" t="s">
        <v>922</v>
      </c>
      <c r="C75" s="26" t="b">
        <v>0</v>
      </c>
      <c r="D75" s="3"/>
      <c r="H75" s="24"/>
    </row>
  </sheetData>
  <conditionalFormatting sqref="D5:D75">
    <cfRule type="containsText" dxfId="128" priority="56" operator="containsText" text="SÍ">
      <formula>NOT(ISERROR(SEARCH("SÍ",D5)))</formula>
    </cfRule>
    <cfRule type="containsText" dxfId="127" priority="57" operator="containsText" text="NO">
      <formula>NOT(ISERROR(SEARCH("NO",D5)))</formula>
    </cfRule>
  </conditionalFormatting>
  <conditionalFormatting sqref="G5:G75">
    <cfRule type="containsText" dxfId="126" priority="55" operator="containsText" text="Alta">
      <formula>NOT(ISERROR(SEARCH("Alta",G5)))</formula>
    </cfRule>
    <cfRule type="containsText" dxfId="125" priority="54" operator="containsText" text="Muy alta">
      <formula>NOT(ISERROR(SEARCH("Muy alta",G5)))</formula>
    </cfRule>
    <cfRule type="containsText" dxfId="124" priority="53" operator="containsText" text="Media">
      <formula>NOT(ISERROR(SEARCH("Media",G5)))</formula>
    </cfRule>
    <cfRule type="containsText" dxfId="123" priority="52" operator="containsText" text="Baja">
      <formula>NOT(ISERROR(SEARCH("Baja",G5)))</formula>
    </cfRule>
  </conditionalFormatting>
  <conditionalFormatting sqref="H5 I5:J75">
    <cfRule type="containsText" dxfId="122" priority="48" operator="containsText" text="Abierto">
      <formula>NOT(ISERROR(SEARCH("Abierto",H5)))</formula>
    </cfRule>
    <cfRule type="containsText" dxfId="121" priority="47" operator="containsText" text="Cerrado">
      <formula>NOT(ISERROR(SEARCH("Cerrado",H5)))</formula>
    </cfRule>
    <cfRule type="containsText" dxfId="120" priority="46" operator="containsText" text="En desarrollo">
      <formula>NOT(ISERROR(SEARCH("En desarrollo",H5)))</formula>
    </cfRule>
  </conditionalFormatting>
  <conditionalFormatting sqref="H6:H10 H12:H14 H16:H19 H21:H27 H29:H31 H33:H35 H37:H39 H41:H42 H44:H45 H47:H48 H50:H55 H57:H66 H68:H75 E3 H4 E76 D77:D193 E194:E1048576">
    <cfRule type="cellIs" dxfId="119" priority="50" operator="greaterThan">
      <formula>TODAY()</formula>
    </cfRule>
  </conditionalFormatting>
  <conditionalFormatting sqref="H6:H10 H12:H14 H16:H19 H21:H27 H29:H31 H33:H35 H37:H39 H41:H42 H44:H45 H47:H48 H50:H55 H57:H66 H68:H75">
    <cfRule type="cellIs" dxfId="118" priority="51" operator="equal">
      <formula>TODAY()</formula>
    </cfRule>
    <cfRule type="cellIs" dxfId="117" priority="49" operator="lessThan">
      <formula>TODAY()</formula>
    </cfRule>
  </conditionalFormatting>
  <conditionalFormatting sqref="H11">
    <cfRule type="containsText" dxfId="116" priority="1" operator="containsText" text="En desarrollo">
      <formula>NOT(ISERROR(SEARCH("En desarrollo",H11)))</formula>
    </cfRule>
    <cfRule type="containsText" dxfId="115" priority="2" operator="containsText" text="Cerrado">
      <formula>NOT(ISERROR(SEARCH("Cerrado",H11)))</formula>
    </cfRule>
    <cfRule type="containsText" dxfId="114" priority="3" operator="containsText" text="Abierto">
      <formula>NOT(ISERROR(SEARCH("Abierto",H11)))</formula>
    </cfRule>
  </conditionalFormatting>
  <conditionalFormatting sqref="H15">
    <cfRule type="containsText" dxfId="113" priority="27" operator="containsText" text="Abierto">
      <formula>NOT(ISERROR(SEARCH("Abierto",H15)))</formula>
    </cfRule>
    <cfRule type="containsText" dxfId="112" priority="26" operator="containsText" text="Cerrado">
      <formula>NOT(ISERROR(SEARCH("Cerrado",H15)))</formula>
    </cfRule>
    <cfRule type="containsText" dxfId="111" priority="25" operator="containsText" text="En desarrollo">
      <formula>NOT(ISERROR(SEARCH("En desarrollo",H15)))</formula>
    </cfRule>
  </conditionalFormatting>
  <conditionalFormatting sqref="H20">
    <cfRule type="containsText" dxfId="110" priority="22" operator="containsText" text="En desarrollo">
      <formula>NOT(ISERROR(SEARCH("En desarrollo",H20)))</formula>
    </cfRule>
    <cfRule type="containsText" dxfId="109" priority="23" operator="containsText" text="Cerrado">
      <formula>NOT(ISERROR(SEARCH("Cerrado",H20)))</formula>
    </cfRule>
    <cfRule type="containsText" dxfId="108" priority="24" operator="containsText" text="Abierto">
      <formula>NOT(ISERROR(SEARCH("Abierto",H20)))</formula>
    </cfRule>
  </conditionalFormatting>
  <conditionalFormatting sqref="H28">
    <cfRule type="containsText" dxfId="107" priority="19" operator="containsText" text="En desarrollo">
      <formula>NOT(ISERROR(SEARCH("En desarrollo",H28)))</formula>
    </cfRule>
    <cfRule type="containsText" dxfId="106" priority="20" operator="containsText" text="Cerrado">
      <formula>NOT(ISERROR(SEARCH("Cerrado",H28)))</formula>
    </cfRule>
    <cfRule type="containsText" dxfId="105" priority="21" operator="containsText" text="Abierto">
      <formula>NOT(ISERROR(SEARCH("Abierto",H28)))</formula>
    </cfRule>
  </conditionalFormatting>
  <conditionalFormatting sqref="H32">
    <cfRule type="containsText" dxfId="104" priority="43" operator="containsText" text="En desarrollo">
      <formula>NOT(ISERROR(SEARCH("En desarrollo",H32)))</formula>
    </cfRule>
    <cfRule type="containsText" dxfId="103" priority="44" operator="containsText" text="Cerrado">
      <formula>NOT(ISERROR(SEARCH("Cerrado",H32)))</formula>
    </cfRule>
    <cfRule type="containsText" dxfId="102" priority="45" operator="containsText" text="Abierto">
      <formula>NOT(ISERROR(SEARCH("Abierto",H32)))</formula>
    </cfRule>
  </conditionalFormatting>
  <conditionalFormatting sqref="H36">
    <cfRule type="containsText" dxfId="101" priority="40" operator="containsText" text="En desarrollo">
      <formula>NOT(ISERROR(SEARCH("En desarrollo",H36)))</formula>
    </cfRule>
    <cfRule type="containsText" dxfId="100" priority="41" operator="containsText" text="Cerrado">
      <formula>NOT(ISERROR(SEARCH("Cerrado",H36)))</formula>
    </cfRule>
    <cfRule type="containsText" dxfId="99" priority="42" operator="containsText" text="Abierto">
      <formula>NOT(ISERROR(SEARCH("Abierto",H36)))</formula>
    </cfRule>
  </conditionalFormatting>
  <conditionalFormatting sqref="H40">
    <cfRule type="containsText" dxfId="98" priority="18" operator="containsText" text="Abierto">
      <formula>NOT(ISERROR(SEARCH("Abierto",H40)))</formula>
    </cfRule>
    <cfRule type="containsText" dxfId="97" priority="17" operator="containsText" text="Cerrado">
      <formula>NOT(ISERROR(SEARCH("Cerrado",H40)))</formula>
    </cfRule>
    <cfRule type="containsText" dxfId="96" priority="16" operator="containsText" text="En desarrollo">
      <formula>NOT(ISERROR(SEARCH("En desarrollo",H40)))</formula>
    </cfRule>
  </conditionalFormatting>
  <conditionalFormatting sqref="H43">
    <cfRule type="containsText" dxfId="95" priority="15" operator="containsText" text="Abierto">
      <formula>NOT(ISERROR(SEARCH("Abierto",H43)))</formula>
    </cfRule>
    <cfRule type="containsText" dxfId="94" priority="14" operator="containsText" text="Cerrado">
      <formula>NOT(ISERROR(SEARCH("Cerrado",H43)))</formula>
    </cfRule>
    <cfRule type="containsText" dxfId="93" priority="13" operator="containsText" text="En desarrollo">
      <formula>NOT(ISERROR(SEARCH("En desarrollo",H43)))</formula>
    </cfRule>
  </conditionalFormatting>
  <conditionalFormatting sqref="H46">
    <cfRule type="containsText" dxfId="92" priority="37" operator="containsText" text="En desarrollo">
      <formula>NOT(ISERROR(SEARCH("En desarrollo",H46)))</formula>
    </cfRule>
    <cfRule type="containsText" dxfId="91" priority="38" operator="containsText" text="Cerrado">
      <formula>NOT(ISERROR(SEARCH("Cerrado",H46)))</formula>
    </cfRule>
    <cfRule type="containsText" dxfId="90" priority="39" operator="containsText" text="Abierto">
      <formula>NOT(ISERROR(SEARCH("Abierto",H46)))</formula>
    </cfRule>
  </conditionalFormatting>
  <conditionalFormatting sqref="H49">
    <cfRule type="containsText" dxfId="89" priority="12" operator="containsText" text="Abierto">
      <formula>NOT(ISERROR(SEARCH("Abierto",H49)))</formula>
    </cfRule>
    <cfRule type="containsText" dxfId="88" priority="11" operator="containsText" text="Cerrado">
      <formula>NOT(ISERROR(SEARCH("Cerrado",H49)))</formula>
    </cfRule>
    <cfRule type="containsText" dxfId="87" priority="10" operator="containsText" text="En desarrollo">
      <formula>NOT(ISERROR(SEARCH("En desarrollo",H49)))</formula>
    </cfRule>
  </conditionalFormatting>
  <conditionalFormatting sqref="H56">
    <cfRule type="containsText" dxfId="86" priority="7" operator="containsText" text="En desarrollo">
      <formula>NOT(ISERROR(SEARCH("En desarrollo",H56)))</formula>
    </cfRule>
    <cfRule type="containsText" dxfId="85" priority="9" operator="containsText" text="Abierto">
      <formula>NOT(ISERROR(SEARCH("Abierto",H56)))</formula>
    </cfRule>
    <cfRule type="containsText" dxfId="84" priority="8" operator="containsText" text="Cerrado">
      <formula>NOT(ISERROR(SEARCH("Cerrado",H56)))</formula>
    </cfRule>
  </conditionalFormatting>
  <conditionalFormatting sqref="H67">
    <cfRule type="containsText" dxfId="83" priority="4" operator="containsText" text="En desarrollo">
      <formula>NOT(ISERROR(SEARCH("En desarrollo",H67)))</formula>
    </cfRule>
    <cfRule type="containsText" dxfId="82" priority="6" operator="containsText" text="Abierto">
      <formula>NOT(ISERROR(SEARCH("Abierto",H67)))</formula>
    </cfRule>
    <cfRule type="containsText" dxfId="81" priority="5" operator="containsText" text="Cerrado">
      <formula>NOT(ISERROR(SEARCH("Cerrado",H67)))</formula>
    </cfRule>
  </conditionalFormatting>
  <dataValidations count="4">
    <dataValidation type="list" allowBlank="1" showInputMessage="1" showErrorMessage="1" sqref="G33:G35 G29:G31 G44:G45 G16:G19 G21:G27 G37:G39 G41:G42 G47:G48 G50:G55 G57:G66 G68:G75 G8:G10 G12:G14" xr:uid="{D6A5190D-A7D8-4A7D-81B2-68C08428C524}">
      <formula1>"Baja,Media,Alta,Muy alta"</formula1>
    </dataValidation>
    <dataValidation type="list" allowBlank="1" showInputMessage="1" showErrorMessage="1" sqref="G6:G7" xr:uid="{5A8E1882-F408-4BF1-8525-FFC38664AC82}">
      <formula1>"Baja,Media,Alta,Muy alta,"</formula1>
    </dataValidation>
    <dataValidation type="list" allowBlank="1" showInputMessage="1" showErrorMessage="1" sqref="I5:I75" xr:uid="{5F51003E-CACD-4055-B841-A6D6C0473DC5}">
      <formula1>"-,Abierto,Cerrado, En desarrollo"</formula1>
    </dataValidation>
    <dataValidation type="list" allowBlank="1" showInputMessage="1" showErrorMessage="1" sqref="D5:D75" xr:uid="{7317B088-7A04-44A7-AA13-25A9B66687E7}">
      <formula1>"SÍ,NO, N/A"</formula1>
    </dataValidation>
  </dataValidations>
  <hyperlinks>
    <hyperlink ref="J1" location="ÍNDICE!A1" display="VOLVER AL IÍNDICE" xr:uid="{960255F1-1127-4861-9CA5-BF3C76253567}"/>
  </hyperlinks>
  <pageMargins left="0.7" right="0.7" top="0.75" bottom="0.75" header="0.3" footer="0.3"/>
  <pageSetup paperSize="9" orientation="portrait" r:id="rId1"/>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r:uid="{D826F903-DAA8-4BCC-841E-170454C77D2B}">
          <x14:formula1>
            <xm:f>Datos_básicos!$A$38:$A$50</xm:f>
          </x14:formula1>
          <xm:sqref>J5:J75</xm:sqref>
        </x14:dataValidation>
      </x14:dataValidations>
    </ext>
  </extLst>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20E53E-6FA1-4736-A2C7-975F9792C699}">
  <sheetPr codeName="Hoja26"/>
  <dimension ref="A1:K34"/>
  <sheetViews>
    <sheetView topLeftCell="B1" zoomScale="85" zoomScaleNormal="85" workbookViewId="0">
      <selection activeCell="I6" sqref="I6"/>
    </sheetView>
  </sheetViews>
  <sheetFormatPr baseColWidth="10" defaultRowHeight="14.4" x14ac:dyDescent="0.3"/>
  <cols>
    <col min="1" max="1" width="4.77734375" style="1" customWidth="1"/>
    <col min="2" max="2" width="79.21875" style="1" customWidth="1"/>
    <col min="3" max="3" width="12.44140625" style="1" customWidth="1"/>
    <col min="4" max="4" width="11.44140625" style="1" customWidth="1"/>
    <col min="5" max="5" width="66" style="1" customWidth="1"/>
    <col min="6" max="6" width="54.6640625" style="1" customWidth="1"/>
    <col min="7" max="7" width="28.88671875" style="1" customWidth="1"/>
    <col min="8" max="8" width="29.21875" style="1" customWidth="1"/>
    <col min="9" max="9" width="20.88671875" style="1" customWidth="1"/>
    <col min="10" max="10" width="13.33203125" style="1" customWidth="1"/>
    <col min="11" max="16384" width="11.5546875" style="1"/>
  </cols>
  <sheetData>
    <row r="1" spans="1:11" ht="21" x14ac:dyDescent="0.4">
      <c r="A1" s="17" t="s">
        <v>923</v>
      </c>
      <c r="J1" s="65" t="s">
        <v>1169</v>
      </c>
    </row>
    <row r="2" spans="1:11" x14ac:dyDescent="0.3">
      <c r="A2" s="35" t="s">
        <v>690</v>
      </c>
      <c r="B2" s="36"/>
      <c r="C2" s="36"/>
      <c r="D2" s="36"/>
    </row>
    <row r="3" spans="1:11" x14ac:dyDescent="0.3">
      <c r="A3" s="9" t="s">
        <v>924</v>
      </c>
    </row>
    <row r="4" spans="1:11" s="18" customFormat="1" ht="18" customHeight="1" x14ac:dyDescent="0.3">
      <c r="A4" s="16" t="s">
        <v>15</v>
      </c>
      <c r="B4" s="16" t="s">
        <v>14</v>
      </c>
      <c r="C4" s="16" t="s">
        <v>143</v>
      </c>
      <c r="D4" s="16" t="s">
        <v>16</v>
      </c>
      <c r="E4" s="16" t="s">
        <v>24</v>
      </c>
      <c r="F4" s="16" t="s">
        <v>209</v>
      </c>
      <c r="G4" s="16" t="s">
        <v>28</v>
      </c>
      <c r="H4" s="16" t="s">
        <v>29</v>
      </c>
      <c r="I4" s="16" t="s">
        <v>31</v>
      </c>
      <c r="J4" s="16" t="s">
        <v>141</v>
      </c>
      <c r="K4" s="16" t="s">
        <v>32</v>
      </c>
    </row>
    <row r="5" spans="1:11" ht="18" x14ac:dyDescent="0.35">
      <c r="A5" s="16"/>
      <c r="B5" s="19" t="s">
        <v>925</v>
      </c>
      <c r="C5" s="19"/>
      <c r="D5" s="20"/>
      <c r="E5" s="20"/>
      <c r="F5" s="20"/>
      <c r="G5" s="20"/>
      <c r="H5" s="20"/>
      <c r="I5" s="20"/>
      <c r="J5" s="20"/>
      <c r="K5" s="20"/>
    </row>
    <row r="6" spans="1:11" ht="42.6" customHeight="1" x14ac:dyDescent="0.3">
      <c r="A6" s="9">
        <v>1</v>
      </c>
      <c r="B6" s="21" t="s">
        <v>933</v>
      </c>
      <c r="C6" s="22" t="b">
        <v>0</v>
      </c>
      <c r="D6" s="3"/>
      <c r="E6" s="23"/>
      <c r="F6" s="23"/>
      <c r="H6" s="24"/>
      <c r="K6" s="23" t="s">
        <v>152</v>
      </c>
    </row>
    <row r="7" spans="1:11" ht="43.2" x14ac:dyDescent="0.3">
      <c r="A7" s="9">
        <v>2</v>
      </c>
      <c r="B7" s="21" t="s">
        <v>934</v>
      </c>
      <c r="C7" s="22" t="b">
        <v>0</v>
      </c>
      <c r="D7" s="3"/>
      <c r="E7" s="23"/>
      <c r="H7" s="24"/>
      <c r="K7" s="23"/>
    </row>
    <row r="8" spans="1:11" ht="18" x14ac:dyDescent="0.35">
      <c r="A8" s="9"/>
      <c r="B8" s="19" t="s">
        <v>926</v>
      </c>
      <c r="C8" s="19"/>
      <c r="D8" s="20"/>
      <c r="E8" s="20"/>
      <c r="F8" s="20"/>
      <c r="G8" s="20"/>
      <c r="H8" s="20"/>
      <c r="I8" s="20"/>
      <c r="J8" s="20"/>
      <c r="K8" s="20"/>
    </row>
    <row r="9" spans="1:11" ht="57.6" x14ac:dyDescent="0.3">
      <c r="A9" s="9">
        <v>3</v>
      </c>
      <c r="B9" s="21" t="s">
        <v>935</v>
      </c>
      <c r="C9" s="22" t="b">
        <v>0</v>
      </c>
      <c r="D9" s="3"/>
      <c r="H9" s="24"/>
    </row>
    <row r="10" spans="1:11" ht="43.2" x14ac:dyDescent="0.3">
      <c r="A10" s="9">
        <v>4</v>
      </c>
      <c r="B10" s="21" t="s">
        <v>936</v>
      </c>
      <c r="C10" s="22" t="b">
        <v>0</v>
      </c>
      <c r="D10" s="3"/>
      <c r="H10" s="24"/>
    </row>
    <row r="11" spans="1:11" ht="43.2" x14ac:dyDescent="0.3">
      <c r="A11" s="9">
        <v>5</v>
      </c>
      <c r="B11" s="21" t="s">
        <v>937</v>
      </c>
      <c r="C11" s="22" t="b">
        <v>0</v>
      </c>
      <c r="D11" s="3"/>
      <c r="H11" s="24"/>
    </row>
    <row r="12" spans="1:11" ht="18" x14ac:dyDescent="0.35">
      <c r="A12" s="9"/>
      <c r="B12" s="19" t="s">
        <v>927</v>
      </c>
      <c r="C12" s="19"/>
      <c r="D12" s="20"/>
      <c r="E12" s="20"/>
      <c r="F12" s="20"/>
      <c r="G12" s="20"/>
      <c r="H12" s="20"/>
      <c r="I12" s="20"/>
      <c r="J12" s="20"/>
      <c r="K12" s="20"/>
    </row>
    <row r="13" spans="1:11" ht="100.8" x14ac:dyDescent="0.3">
      <c r="A13" s="9">
        <v>6</v>
      </c>
      <c r="B13" s="25" t="s">
        <v>938</v>
      </c>
      <c r="C13" s="26" t="b">
        <v>0</v>
      </c>
      <c r="D13" s="3"/>
      <c r="H13" s="24"/>
    </row>
    <row r="14" spans="1:11" ht="43.2" x14ac:dyDescent="0.3">
      <c r="A14" s="9">
        <v>7</v>
      </c>
      <c r="B14" s="21" t="s">
        <v>939</v>
      </c>
      <c r="C14" s="26" t="b">
        <v>0</v>
      </c>
      <c r="D14" s="3"/>
      <c r="H14" s="24"/>
    </row>
    <row r="15" spans="1:11" ht="18" x14ac:dyDescent="0.35">
      <c r="A15" s="9"/>
      <c r="B15" s="19" t="s">
        <v>928</v>
      </c>
      <c r="C15" s="19"/>
      <c r="D15" s="20"/>
      <c r="E15" s="20"/>
      <c r="F15" s="20"/>
      <c r="G15" s="20"/>
      <c r="H15" s="20"/>
      <c r="I15" s="20"/>
      <c r="J15" s="20"/>
      <c r="K15" s="20"/>
    </row>
    <row r="16" spans="1:11" ht="57.6" x14ac:dyDescent="0.3">
      <c r="A16" s="9">
        <v>8</v>
      </c>
      <c r="B16" s="21" t="s">
        <v>940</v>
      </c>
      <c r="C16" s="26" t="b">
        <v>0</v>
      </c>
      <c r="D16" s="3"/>
      <c r="H16" s="24"/>
    </row>
    <row r="17" spans="1:11" ht="43.2" x14ac:dyDescent="0.3">
      <c r="A17" s="9">
        <v>9</v>
      </c>
      <c r="B17" s="21" t="s">
        <v>941</v>
      </c>
      <c r="C17" s="26" t="b">
        <v>0</v>
      </c>
      <c r="D17" s="3"/>
      <c r="H17" s="24"/>
    </row>
    <row r="18" spans="1:11" ht="86.4" x14ac:dyDescent="0.3">
      <c r="A18" s="9">
        <v>10</v>
      </c>
      <c r="B18" s="21" t="s">
        <v>942</v>
      </c>
      <c r="C18" s="26" t="b">
        <v>0</v>
      </c>
      <c r="D18" s="3"/>
      <c r="H18" s="24"/>
    </row>
    <row r="19" spans="1:11" ht="43.2" x14ac:dyDescent="0.3">
      <c r="A19" s="9">
        <v>11</v>
      </c>
      <c r="B19" s="21" t="s">
        <v>943</v>
      </c>
      <c r="C19" s="26" t="b">
        <v>0</v>
      </c>
      <c r="D19" s="3"/>
      <c r="H19" s="24"/>
    </row>
    <row r="20" spans="1:11" ht="18" x14ac:dyDescent="0.35">
      <c r="A20" s="9"/>
      <c r="B20" s="19" t="s">
        <v>929</v>
      </c>
      <c r="C20" s="19"/>
      <c r="D20" s="20"/>
      <c r="E20" s="20"/>
      <c r="F20" s="20"/>
      <c r="G20" s="20"/>
      <c r="H20" s="20"/>
      <c r="I20" s="20"/>
      <c r="J20" s="20"/>
      <c r="K20" s="20"/>
    </row>
    <row r="21" spans="1:11" ht="86.4" x14ac:dyDescent="0.3">
      <c r="A21" s="9">
        <v>12</v>
      </c>
      <c r="B21" s="21" t="s">
        <v>944</v>
      </c>
      <c r="C21" s="26" t="b">
        <v>0</v>
      </c>
      <c r="D21" s="3"/>
      <c r="H21" s="24"/>
    </row>
    <row r="22" spans="1:11" ht="43.2" x14ac:dyDescent="0.3">
      <c r="A22" s="9">
        <v>13</v>
      </c>
      <c r="B22" s="21" t="s">
        <v>945</v>
      </c>
      <c r="C22" s="26" t="b">
        <v>0</v>
      </c>
      <c r="D22" s="3"/>
      <c r="H22" s="24"/>
    </row>
    <row r="23" spans="1:11" ht="43.2" x14ac:dyDescent="0.3">
      <c r="A23" s="9">
        <v>14</v>
      </c>
      <c r="B23" s="21" t="s">
        <v>946</v>
      </c>
      <c r="C23" s="26" t="b">
        <v>0</v>
      </c>
      <c r="D23" s="3"/>
      <c r="H23" s="24"/>
    </row>
    <row r="24" spans="1:11" ht="18" x14ac:dyDescent="0.35">
      <c r="A24" s="9"/>
      <c r="B24" s="19" t="s">
        <v>930</v>
      </c>
      <c r="C24" s="19"/>
      <c r="D24" s="20"/>
      <c r="E24" s="20"/>
      <c r="F24" s="20"/>
      <c r="G24" s="20"/>
      <c r="H24" s="20"/>
      <c r="I24" s="20"/>
      <c r="J24" s="20"/>
      <c r="K24" s="20"/>
    </row>
    <row r="25" spans="1:11" ht="57.6" x14ac:dyDescent="0.3">
      <c r="A25" s="9">
        <v>15</v>
      </c>
      <c r="B25" s="21" t="s">
        <v>947</v>
      </c>
      <c r="C25" s="26" t="b">
        <v>0</v>
      </c>
      <c r="D25" s="3"/>
      <c r="H25" s="24"/>
    </row>
    <row r="26" spans="1:11" ht="43.2" x14ac:dyDescent="0.3">
      <c r="A26" s="9">
        <v>16</v>
      </c>
      <c r="B26" s="21" t="s">
        <v>948</v>
      </c>
      <c r="C26" s="26" t="b">
        <v>0</v>
      </c>
      <c r="D26" s="3"/>
      <c r="H26" s="24"/>
    </row>
    <row r="27" spans="1:11" ht="43.2" x14ac:dyDescent="0.3">
      <c r="A27" s="9">
        <v>17</v>
      </c>
      <c r="B27" s="21" t="s">
        <v>949</v>
      </c>
      <c r="C27" s="26" t="b">
        <v>0</v>
      </c>
      <c r="D27" s="3"/>
      <c r="H27" s="24"/>
    </row>
    <row r="28" spans="1:11" ht="18" x14ac:dyDescent="0.35">
      <c r="A28" s="9"/>
      <c r="B28" s="19" t="s">
        <v>931</v>
      </c>
      <c r="C28" s="19"/>
      <c r="D28" s="20"/>
      <c r="E28" s="20"/>
      <c r="F28" s="20"/>
      <c r="G28" s="20"/>
      <c r="H28" s="20"/>
      <c r="I28" s="20"/>
      <c r="J28" s="20"/>
      <c r="K28" s="20"/>
    </row>
    <row r="29" spans="1:11" ht="43.2" x14ac:dyDescent="0.3">
      <c r="A29" s="9">
        <v>18</v>
      </c>
      <c r="B29" s="21" t="s">
        <v>950</v>
      </c>
      <c r="C29" s="26" t="b">
        <v>0</v>
      </c>
      <c r="D29" s="3"/>
      <c r="H29" s="24"/>
    </row>
    <row r="30" spans="1:11" ht="43.2" x14ac:dyDescent="0.3">
      <c r="A30" s="9">
        <v>19</v>
      </c>
      <c r="B30" s="21" t="s">
        <v>951</v>
      </c>
      <c r="C30" s="26" t="b">
        <v>0</v>
      </c>
      <c r="D30" s="3"/>
      <c r="H30" s="24"/>
    </row>
    <row r="31" spans="1:11" ht="43.2" x14ac:dyDescent="0.3">
      <c r="A31" s="9">
        <v>20</v>
      </c>
      <c r="B31" s="21" t="s">
        <v>952</v>
      </c>
      <c r="C31" s="26" t="b">
        <v>0</v>
      </c>
      <c r="D31" s="3"/>
      <c r="H31" s="24"/>
    </row>
    <row r="32" spans="1:11" ht="18" x14ac:dyDescent="0.35">
      <c r="A32" s="9"/>
      <c r="B32" s="19" t="s">
        <v>932</v>
      </c>
      <c r="C32" s="19"/>
      <c r="D32" s="20"/>
      <c r="E32" s="20"/>
      <c r="F32" s="20"/>
      <c r="G32" s="20"/>
      <c r="H32" s="20"/>
      <c r="I32" s="20"/>
      <c r="J32" s="20"/>
      <c r="K32" s="20"/>
    </row>
    <row r="33" spans="1:8" ht="43.2" x14ac:dyDescent="0.3">
      <c r="A33" s="9">
        <v>21</v>
      </c>
      <c r="B33" s="21" t="s">
        <v>953</v>
      </c>
      <c r="C33" s="26" t="b">
        <v>0</v>
      </c>
      <c r="D33" s="3"/>
      <c r="H33" s="24"/>
    </row>
    <row r="34" spans="1:8" ht="43.2" x14ac:dyDescent="0.3">
      <c r="A34" s="9">
        <v>22</v>
      </c>
      <c r="B34" s="21" t="s">
        <v>954</v>
      </c>
      <c r="C34" s="26" t="b">
        <v>0</v>
      </c>
      <c r="D34" s="3"/>
      <c r="H34" s="24"/>
    </row>
  </sheetData>
  <conditionalFormatting sqref="D5:D34">
    <cfRule type="containsText" dxfId="80" priority="54" operator="containsText" text="NO">
      <formula>NOT(ISERROR(SEARCH("NO",D5)))</formula>
    </cfRule>
    <cfRule type="containsText" dxfId="79" priority="53" operator="containsText" text="SÍ">
      <formula>NOT(ISERROR(SEARCH("SÍ",D5)))</formula>
    </cfRule>
  </conditionalFormatting>
  <conditionalFormatting sqref="G5:G34">
    <cfRule type="containsText" dxfId="78" priority="50" operator="containsText" text="Media">
      <formula>NOT(ISERROR(SEARCH("Media",G5)))</formula>
    </cfRule>
    <cfRule type="containsText" dxfId="77" priority="49" operator="containsText" text="Baja">
      <formula>NOT(ISERROR(SEARCH("Baja",G5)))</formula>
    </cfRule>
    <cfRule type="containsText" dxfId="76" priority="51" operator="containsText" text="Muy alta">
      <formula>NOT(ISERROR(SEARCH("Muy alta",G5)))</formula>
    </cfRule>
    <cfRule type="containsText" dxfId="75" priority="52" operator="containsText" text="Alta">
      <formula>NOT(ISERROR(SEARCH("Alta",G5)))</formula>
    </cfRule>
  </conditionalFormatting>
  <conditionalFormatting sqref="H5 I5:J34">
    <cfRule type="containsText" dxfId="74" priority="45" operator="containsText" text="Abierto">
      <formula>NOT(ISERROR(SEARCH("Abierto",H5)))</formula>
    </cfRule>
    <cfRule type="containsText" dxfId="73" priority="44" operator="containsText" text="Cerrado">
      <formula>NOT(ISERROR(SEARCH("Cerrado",H5)))</formula>
    </cfRule>
    <cfRule type="containsText" dxfId="72" priority="43" operator="containsText" text="En desarrollo">
      <formula>NOT(ISERROR(SEARCH("En desarrollo",H5)))</formula>
    </cfRule>
  </conditionalFormatting>
  <conditionalFormatting sqref="H6:H7 H9:H11 H13:H14 H16:H19 H21:H23 H25:H27 H29:H31 H33:H34 E3 H4 E35 D36:D152 E153:E1048576">
    <cfRule type="cellIs" dxfId="71" priority="47" operator="greaterThan">
      <formula>TODAY()</formula>
    </cfRule>
  </conditionalFormatting>
  <conditionalFormatting sqref="H6:H7 H9:H11 H13:H14 H16:H19 H21:H23 H25:H27 H29:H31 H33:H34">
    <cfRule type="cellIs" dxfId="70" priority="48" operator="equal">
      <formula>TODAY()</formula>
    </cfRule>
    <cfRule type="cellIs" dxfId="69" priority="46" operator="lessThan">
      <formula>TODAY()</formula>
    </cfRule>
  </conditionalFormatting>
  <conditionalFormatting sqref="H8">
    <cfRule type="containsText" dxfId="68" priority="4" operator="containsText" text="En desarrollo">
      <formula>NOT(ISERROR(SEARCH("En desarrollo",H8)))</formula>
    </cfRule>
    <cfRule type="containsText" dxfId="67" priority="5" operator="containsText" text="Cerrado">
      <formula>NOT(ISERROR(SEARCH("Cerrado",H8)))</formula>
    </cfRule>
    <cfRule type="containsText" dxfId="66" priority="6" operator="containsText" text="Abierto">
      <formula>NOT(ISERROR(SEARCH("Abierto",H8)))</formula>
    </cfRule>
  </conditionalFormatting>
  <conditionalFormatting sqref="H12">
    <cfRule type="containsText" dxfId="65" priority="7" operator="containsText" text="En desarrollo">
      <formula>NOT(ISERROR(SEARCH("En desarrollo",H12)))</formula>
    </cfRule>
    <cfRule type="containsText" dxfId="64" priority="8" operator="containsText" text="Cerrado">
      <formula>NOT(ISERROR(SEARCH("Cerrado",H12)))</formula>
    </cfRule>
    <cfRule type="containsText" dxfId="63" priority="9" operator="containsText" text="Abierto">
      <formula>NOT(ISERROR(SEARCH("Abierto",H12)))</formula>
    </cfRule>
  </conditionalFormatting>
  <conditionalFormatting sqref="H15">
    <cfRule type="containsText" dxfId="62" priority="31" operator="containsText" text="En desarrollo">
      <formula>NOT(ISERROR(SEARCH("En desarrollo",H15)))</formula>
    </cfRule>
    <cfRule type="containsText" dxfId="61" priority="32" operator="containsText" text="Cerrado">
      <formula>NOT(ISERROR(SEARCH("Cerrado",H15)))</formula>
    </cfRule>
    <cfRule type="containsText" dxfId="60" priority="33" operator="containsText" text="Abierto">
      <formula>NOT(ISERROR(SEARCH("Abierto",H15)))</formula>
    </cfRule>
  </conditionalFormatting>
  <conditionalFormatting sqref="H20">
    <cfRule type="containsText" dxfId="59" priority="30" operator="containsText" text="Abierto">
      <formula>NOT(ISERROR(SEARCH("Abierto",H20)))</formula>
    </cfRule>
    <cfRule type="containsText" dxfId="58" priority="29" operator="containsText" text="Cerrado">
      <formula>NOT(ISERROR(SEARCH("Cerrado",H20)))</formula>
    </cfRule>
    <cfRule type="containsText" dxfId="57" priority="28" operator="containsText" text="En desarrollo">
      <formula>NOT(ISERROR(SEARCH("En desarrollo",H20)))</formula>
    </cfRule>
  </conditionalFormatting>
  <conditionalFormatting sqref="H24">
    <cfRule type="containsText" dxfId="56" priority="3" operator="containsText" text="Abierto">
      <formula>NOT(ISERROR(SEARCH("Abierto",H24)))</formula>
    </cfRule>
    <cfRule type="containsText" dxfId="55" priority="2" operator="containsText" text="Cerrado">
      <formula>NOT(ISERROR(SEARCH("Cerrado",H24)))</formula>
    </cfRule>
    <cfRule type="containsText" dxfId="54" priority="1" operator="containsText" text="En desarrollo">
      <formula>NOT(ISERROR(SEARCH("En desarrollo",H24)))</formula>
    </cfRule>
  </conditionalFormatting>
  <conditionalFormatting sqref="H28">
    <cfRule type="containsText" dxfId="53" priority="27" operator="containsText" text="Abierto">
      <formula>NOT(ISERROR(SEARCH("Abierto",H28)))</formula>
    </cfRule>
    <cfRule type="containsText" dxfId="52" priority="26" operator="containsText" text="Cerrado">
      <formula>NOT(ISERROR(SEARCH("Cerrado",H28)))</formula>
    </cfRule>
    <cfRule type="containsText" dxfId="51" priority="25" operator="containsText" text="En desarrollo">
      <formula>NOT(ISERROR(SEARCH("En desarrollo",H28)))</formula>
    </cfRule>
  </conditionalFormatting>
  <conditionalFormatting sqref="H32">
    <cfRule type="containsText" dxfId="50" priority="40" operator="containsText" text="En desarrollo">
      <formula>NOT(ISERROR(SEARCH("En desarrollo",H32)))</formula>
    </cfRule>
    <cfRule type="containsText" dxfId="49" priority="41" operator="containsText" text="Cerrado">
      <formula>NOT(ISERROR(SEARCH("Cerrado",H32)))</formula>
    </cfRule>
    <cfRule type="containsText" dxfId="48" priority="42" operator="containsText" text="Abierto">
      <formula>NOT(ISERROR(SEARCH("Abierto",H32)))</formula>
    </cfRule>
  </conditionalFormatting>
  <dataValidations count="4">
    <dataValidation type="list" allowBlank="1" showInputMessage="1" showErrorMessage="1" sqref="G6:G7" xr:uid="{FDE8801C-7477-42A7-81BC-BAA30F8FB0D2}">
      <formula1>"Baja,Media,Alta,Muy alta,"</formula1>
    </dataValidation>
    <dataValidation type="list" allowBlank="1" showInputMessage="1" showErrorMessage="1" sqref="G33:G34 G29:G31 G16:G19 G9:G11 G13:G14 G21:G23 G25:G27" xr:uid="{046E9881-28CF-4C0D-B1DA-60B11BFDBE31}">
      <formula1>"Baja,Media,Alta,Muy alta"</formula1>
    </dataValidation>
    <dataValidation type="list" allowBlank="1" showInputMessage="1" showErrorMessage="1" sqref="D5:D34" xr:uid="{E62A1766-C856-44E0-A372-C5A8841100F1}">
      <formula1>"SÍ,NO, N/A"</formula1>
    </dataValidation>
    <dataValidation type="list" allowBlank="1" showInputMessage="1" showErrorMessage="1" sqref="I5:I34" xr:uid="{4CF77FCF-1B5D-4EB7-A3F3-D68F670BF0BB}">
      <formula1>"-,Abierto,Cerrado, En desarrollo"</formula1>
    </dataValidation>
  </dataValidations>
  <hyperlinks>
    <hyperlink ref="J1" location="ÍNDICE!A1" display="VOLVER AL IÍNDICE" xr:uid="{5F6A6B58-D714-467E-BF82-02DAC9B171A2}"/>
  </hyperlinks>
  <pageMargins left="0.7" right="0.7" top="0.75" bottom="0.75" header="0.3" footer="0.3"/>
  <pageSetup paperSize="9" orientation="portrait" r:id="rId1"/>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r:uid="{B3F63CFC-11F1-4514-B90C-A8521C71F678}">
          <x14:formula1>
            <xm:f>Datos_básicos!$A$38:$A$50</xm:f>
          </x14:formula1>
          <xm:sqref>J5:J34</xm:sqref>
        </x14:dataValidation>
      </x14:dataValidations>
    </ext>
  </extLst>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D156FA-B4D1-44AF-BB65-56D4A9B840F4}">
  <sheetPr codeName="Hoja27">
    <pageSetUpPr fitToPage="1"/>
  </sheetPr>
  <dimension ref="A1:K45"/>
  <sheetViews>
    <sheetView topLeftCell="B1" zoomScale="70" zoomScaleNormal="70" workbookViewId="0">
      <selection activeCell="J1" sqref="J1"/>
    </sheetView>
  </sheetViews>
  <sheetFormatPr baseColWidth="10" defaultRowHeight="14.4" x14ac:dyDescent="0.3"/>
  <cols>
    <col min="1" max="1" width="4.77734375" style="1" customWidth="1"/>
    <col min="2" max="2" width="79.21875" style="1" customWidth="1"/>
    <col min="3" max="3" width="12.44140625" style="1" customWidth="1"/>
    <col min="4" max="4" width="11.44140625" style="1" customWidth="1"/>
    <col min="5" max="5" width="66" style="1" customWidth="1"/>
    <col min="6" max="6" width="54.6640625" style="1" customWidth="1"/>
    <col min="7" max="7" width="28.88671875" style="1" customWidth="1"/>
    <col min="8" max="8" width="29.21875" style="1" customWidth="1"/>
    <col min="9" max="9" width="20.88671875" style="1" customWidth="1"/>
    <col min="10" max="10" width="13.33203125" style="1" customWidth="1"/>
    <col min="11" max="16384" width="11.5546875" style="1"/>
  </cols>
  <sheetData>
    <row r="1" spans="1:11" ht="21" x14ac:dyDescent="0.4">
      <c r="A1" s="17" t="s">
        <v>956</v>
      </c>
      <c r="J1" s="65" t="s">
        <v>1169</v>
      </c>
    </row>
    <row r="2" spans="1:11" x14ac:dyDescent="0.3">
      <c r="A2" s="9" t="s">
        <v>955</v>
      </c>
    </row>
    <row r="3" spans="1:11" s="18" customFormat="1" ht="18" customHeight="1" x14ac:dyDescent="0.3">
      <c r="A3" s="16" t="s">
        <v>15</v>
      </c>
      <c r="B3" s="16" t="s">
        <v>14</v>
      </c>
      <c r="C3" s="16" t="s">
        <v>143</v>
      </c>
      <c r="D3" s="16" t="s">
        <v>16</v>
      </c>
      <c r="E3" s="16" t="s">
        <v>24</v>
      </c>
      <c r="F3" s="16" t="s">
        <v>209</v>
      </c>
      <c r="G3" s="16" t="s">
        <v>28</v>
      </c>
      <c r="H3" s="16" t="s">
        <v>29</v>
      </c>
      <c r="I3" s="16" t="s">
        <v>31</v>
      </c>
      <c r="J3" s="16" t="s">
        <v>141</v>
      </c>
      <c r="K3" s="16" t="s">
        <v>32</v>
      </c>
    </row>
    <row r="4" spans="1:11" ht="18" x14ac:dyDescent="0.35">
      <c r="A4" s="16"/>
      <c r="B4" s="19" t="s">
        <v>957</v>
      </c>
      <c r="C4" s="19"/>
      <c r="D4" s="20"/>
      <c r="E4" s="20"/>
      <c r="F4" s="20"/>
      <c r="G4" s="20"/>
      <c r="H4" s="20"/>
      <c r="I4" s="20"/>
      <c r="J4" s="20"/>
      <c r="K4" s="20"/>
    </row>
    <row r="5" spans="1:11" ht="42.6" customHeight="1" x14ac:dyDescent="0.3">
      <c r="A5" s="9">
        <v>1</v>
      </c>
      <c r="B5" s="21" t="s">
        <v>969</v>
      </c>
      <c r="C5" s="22" t="b">
        <v>0</v>
      </c>
      <c r="D5" s="3"/>
      <c r="E5" s="23"/>
      <c r="F5" s="23"/>
      <c r="H5" s="24"/>
      <c r="K5" s="23" t="s">
        <v>152</v>
      </c>
    </row>
    <row r="6" spans="1:11" ht="43.2" x14ac:dyDescent="0.3">
      <c r="A6" s="9">
        <v>2</v>
      </c>
      <c r="B6" s="21" t="s">
        <v>970</v>
      </c>
      <c r="C6" s="22" t="b">
        <v>0</v>
      </c>
      <c r="D6" s="3"/>
      <c r="H6" s="24"/>
    </row>
    <row r="7" spans="1:11" ht="57.6" x14ac:dyDescent="0.3">
      <c r="A7" s="9">
        <v>3</v>
      </c>
      <c r="B7" s="21" t="s">
        <v>971</v>
      </c>
      <c r="C7" s="22" t="b">
        <v>0</v>
      </c>
      <c r="D7" s="3"/>
      <c r="H7" s="24"/>
    </row>
    <row r="8" spans="1:11" ht="18" x14ac:dyDescent="0.35">
      <c r="A8" s="9"/>
      <c r="B8" s="19" t="s">
        <v>958</v>
      </c>
      <c r="C8" s="19"/>
      <c r="D8" s="20"/>
      <c r="E8" s="20"/>
      <c r="F8" s="20"/>
      <c r="G8" s="20"/>
      <c r="H8" s="20"/>
      <c r="I8" s="20"/>
      <c r="J8" s="20"/>
      <c r="K8" s="20"/>
    </row>
    <row r="9" spans="1:11" ht="72" x14ac:dyDescent="0.3">
      <c r="A9" s="9">
        <v>4</v>
      </c>
      <c r="B9" s="21" t="s">
        <v>972</v>
      </c>
      <c r="C9" s="22" t="b">
        <v>0</v>
      </c>
      <c r="D9" s="3"/>
      <c r="H9" s="24"/>
    </row>
    <row r="10" spans="1:11" ht="43.2" x14ac:dyDescent="0.3">
      <c r="A10" s="9">
        <v>5</v>
      </c>
      <c r="B10" s="21" t="s">
        <v>973</v>
      </c>
      <c r="C10" s="22" t="b">
        <v>0</v>
      </c>
      <c r="D10" s="3"/>
      <c r="H10" s="24"/>
    </row>
    <row r="11" spans="1:11" ht="43.2" x14ac:dyDescent="0.3">
      <c r="A11" s="9">
        <v>6</v>
      </c>
      <c r="B11" s="25" t="s">
        <v>974</v>
      </c>
      <c r="C11" s="26" t="b">
        <v>0</v>
      </c>
      <c r="D11" s="3"/>
      <c r="H11" s="24"/>
    </row>
    <row r="12" spans="1:11" ht="18" x14ac:dyDescent="0.35">
      <c r="A12" s="9"/>
      <c r="B12" s="19" t="s">
        <v>156</v>
      </c>
      <c r="C12" s="19"/>
      <c r="D12" s="20"/>
      <c r="E12" s="20"/>
      <c r="F12" s="20"/>
      <c r="G12" s="20"/>
      <c r="H12" s="20"/>
      <c r="I12" s="20"/>
      <c r="J12" s="20"/>
      <c r="K12" s="20"/>
    </row>
    <row r="13" spans="1:11" ht="43.2" x14ac:dyDescent="0.3">
      <c r="A13" s="9">
        <v>7</v>
      </c>
      <c r="B13" s="21" t="s">
        <v>975</v>
      </c>
      <c r="C13" s="26" t="b">
        <v>0</v>
      </c>
      <c r="D13" s="3"/>
      <c r="H13" s="24"/>
    </row>
    <row r="14" spans="1:11" ht="57.6" x14ac:dyDescent="0.3">
      <c r="A14" s="9">
        <v>8</v>
      </c>
      <c r="B14" s="21" t="s">
        <v>976</v>
      </c>
      <c r="C14" s="26" t="b">
        <v>0</v>
      </c>
      <c r="D14" s="3"/>
      <c r="H14" s="24"/>
    </row>
    <row r="15" spans="1:11" ht="43.2" x14ac:dyDescent="0.3">
      <c r="A15" s="9">
        <v>9</v>
      </c>
      <c r="B15" s="21" t="s">
        <v>977</v>
      </c>
      <c r="C15" s="26" t="b">
        <v>0</v>
      </c>
      <c r="D15" s="3"/>
      <c r="H15" s="24"/>
    </row>
    <row r="16" spans="1:11" ht="18" x14ac:dyDescent="0.35">
      <c r="A16" s="9"/>
      <c r="B16" s="19" t="s">
        <v>959</v>
      </c>
      <c r="C16" s="19"/>
      <c r="D16" s="20"/>
      <c r="E16" s="20"/>
      <c r="F16" s="20"/>
      <c r="G16" s="20"/>
      <c r="H16" s="20"/>
      <c r="I16" s="20"/>
      <c r="J16" s="20"/>
      <c r="K16" s="20"/>
    </row>
    <row r="17" spans="1:11" ht="43.2" x14ac:dyDescent="0.3">
      <c r="A17" s="9">
        <v>10</v>
      </c>
      <c r="B17" s="21" t="s">
        <v>978</v>
      </c>
      <c r="C17" s="26" t="b">
        <v>0</v>
      </c>
      <c r="D17" s="3"/>
      <c r="H17" s="24"/>
    </row>
    <row r="18" spans="1:11" ht="129.6" x14ac:dyDescent="0.3">
      <c r="A18" s="9">
        <v>11</v>
      </c>
      <c r="B18" s="21" t="s">
        <v>979</v>
      </c>
      <c r="C18" s="26" t="b">
        <v>0</v>
      </c>
      <c r="D18" s="3"/>
      <c r="H18" s="24"/>
    </row>
    <row r="19" spans="1:11" ht="43.2" x14ac:dyDescent="0.3">
      <c r="A19" s="9">
        <v>12</v>
      </c>
      <c r="B19" s="21" t="s">
        <v>980</v>
      </c>
      <c r="C19" s="26" t="b">
        <v>0</v>
      </c>
      <c r="D19" s="3"/>
      <c r="H19" s="24"/>
    </row>
    <row r="20" spans="1:11" ht="18" x14ac:dyDescent="0.35">
      <c r="A20" s="9"/>
      <c r="B20" s="19" t="s">
        <v>960</v>
      </c>
      <c r="C20" s="19"/>
      <c r="D20" s="20"/>
      <c r="E20" s="20"/>
      <c r="F20" s="20"/>
      <c r="G20" s="20"/>
      <c r="H20" s="20"/>
      <c r="I20" s="20"/>
      <c r="J20" s="20"/>
      <c r="K20" s="20"/>
    </row>
    <row r="21" spans="1:11" ht="100.8" x14ac:dyDescent="0.3">
      <c r="A21" s="9">
        <v>13</v>
      </c>
      <c r="B21" s="21" t="s">
        <v>981</v>
      </c>
      <c r="C21" s="26" t="b">
        <v>0</v>
      </c>
      <c r="D21" s="3"/>
      <c r="H21" s="24"/>
    </row>
    <row r="22" spans="1:11" ht="28.8" x14ac:dyDescent="0.3">
      <c r="A22" s="9">
        <v>14</v>
      </c>
      <c r="B22" s="21" t="s">
        <v>982</v>
      </c>
      <c r="C22" s="26" t="b">
        <v>0</v>
      </c>
      <c r="D22" s="3"/>
      <c r="H22" s="24"/>
    </row>
    <row r="23" spans="1:11" ht="18" x14ac:dyDescent="0.35">
      <c r="A23" s="9"/>
      <c r="B23" s="19" t="s">
        <v>961</v>
      </c>
      <c r="C23" s="19"/>
      <c r="D23" s="20"/>
      <c r="E23" s="20"/>
      <c r="F23" s="20"/>
      <c r="G23" s="20"/>
      <c r="H23" s="20"/>
      <c r="I23" s="20"/>
      <c r="J23" s="20"/>
      <c r="K23" s="20"/>
    </row>
    <row r="24" spans="1:11" ht="86.4" x14ac:dyDescent="0.3">
      <c r="A24" s="9">
        <v>15</v>
      </c>
      <c r="B24" s="21" t="s">
        <v>983</v>
      </c>
      <c r="C24" s="26" t="b">
        <v>0</v>
      </c>
      <c r="D24" s="3"/>
      <c r="H24" s="24"/>
    </row>
    <row r="25" spans="1:11" ht="43.2" x14ac:dyDescent="0.3">
      <c r="A25" s="9">
        <v>16</v>
      </c>
      <c r="B25" s="21" t="s">
        <v>984</v>
      </c>
      <c r="C25" s="26" t="b">
        <v>0</v>
      </c>
      <c r="D25" s="3"/>
      <c r="H25" s="24"/>
    </row>
    <row r="26" spans="1:11" ht="43.2" x14ac:dyDescent="0.3">
      <c r="A26" s="9">
        <v>17</v>
      </c>
      <c r="B26" s="21" t="s">
        <v>985</v>
      </c>
      <c r="C26" s="26" t="b">
        <v>0</v>
      </c>
      <c r="D26" s="3"/>
      <c r="H26" s="24"/>
    </row>
    <row r="27" spans="1:11" ht="18" x14ac:dyDescent="0.35">
      <c r="A27" s="9"/>
      <c r="B27" s="19" t="s">
        <v>962</v>
      </c>
      <c r="C27" s="19"/>
      <c r="D27" s="20"/>
      <c r="E27" s="20"/>
      <c r="F27" s="20"/>
      <c r="G27" s="20"/>
      <c r="H27" s="20"/>
      <c r="I27" s="20"/>
      <c r="J27" s="20"/>
      <c r="K27" s="20"/>
    </row>
    <row r="28" spans="1:11" ht="43.2" x14ac:dyDescent="0.3">
      <c r="A28" s="9">
        <v>18</v>
      </c>
      <c r="B28" s="21" t="s">
        <v>986</v>
      </c>
      <c r="C28" s="26" t="b">
        <v>0</v>
      </c>
      <c r="D28" s="3"/>
      <c r="H28" s="24"/>
    </row>
    <row r="29" spans="1:11" ht="72" x14ac:dyDescent="0.3">
      <c r="A29" s="9">
        <v>19</v>
      </c>
      <c r="B29" s="21" t="s">
        <v>987</v>
      </c>
      <c r="C29" s="26" t="b">
        <v>0</v>
      </c>
      <c r="D29" s="3"/>
      <c r="H29" s="24"/>
    </row>
    <row r="30" spans="1:11" ht="18" x14ac:dyDescent="0.35">
      <c r="A30" s="9"/>
      <c r="B30" s="19" t="s">
        <v>963</v>
      </c>
      <c r="C30" s="19"/>
      <c r="D30" s="20"/>
      <c r="E30" s="20"/>
      <c r="F30" s="20"/>
      <c r="G30" s="20"/>
      <c r="H30" s="20"/>
      <c r="I30" s="20"/>
      <c r="J30" s="20"/>
      <c r="K30" s="20"/>
    </row>
    <row r="31" spans="1:11" ht="100.8" x14ac:dyDescent="0.3">
      <c r="A31" s="9">
        <v>20</v>
      </c>
      <c r="B31" s="21" t="s">
        <v>988</v>
      </c>
      <c r="C31" s="26" t="b">
        <v>0</v>
      </c>
      <c r="D31" s="3"/>
      <c r="H31" s="24"/>
    </row>
    <row r="32" spans="1:11" ht="43.2" x14ac:dyDescent="0.3">
      <c r="A32" s="9">
        <v>21</v>
      </c>
      <c r="B32" s="21" t="s">
        <v>989</v>
      </c>
      <c r="C32" s="26" t="b">
        <v>0</v>
      </c>
      <c r="D32" s="3"/>
      <c r="H32" s="24"/>
    </row>
    <row r="33" spans="1:11" ht="18" x14ac:dyDescent="0.35">
      <c r="A33" s="9"/>
      <c r="B33" s="19" t="s">
        <v>964</v>
      </c>
      <c r="C33" s="19"/>
      <c r="D33" s="20"/>
      <c r="E33" s="20"/>
      <c r="F33" s="20"/>
      <c r="G33" s="20"/>
      <c r="H33" s="20"/>
      <c r="I33" s="20"/>
      <c r="J33" s="20"/>
      <c r="K33" s="20"/>
    </row>
    <row r="34" spans="1:11" ht="103.2" customHeight="1" x14ac:dyDescent="0.3">
      <c r="A34" s="9">
        <v>22</v>
      </c>
      <c r="B34" s="21" t="s">
        <v>990</v>
      </c>
      <c r="C34" s="26" t="b">
        <v>0</v>
      </c>
      <c r="D34" s="3"/>
      <c r="H34" s="24"/>
    </row>
    <row r="35" spans="1:11" ht="43.2" x14ac:dyDescent="0.3">
      <c r="A35" s="9">
        <v>23</v>
      </c>
      <c r="B35" s="21" t="s">
        <v>991</v>
      </c>
      <c r="C35" s="26" t="b">
        <v>0</v>
      </c>
      <c r="D35" s="3"/>
      <c r="H35" s="24"/>
    </row>
    <row r="36" spans="1:11" ht="18" x14ac:dyDescent="0.35">
      <c r="A36" s="9"/>
      <c r="B36" s="19" t="s">
        <v>965</v>
      </c>
      <c r="C36" s="19"/>
      <c r="D36" s="20"/>
      <c r="E36" s="20"/>
      <c r="F36" s="20"/>
      <c r="G36" s="20"/>
      <c r="H36" s="20"/>
      <c r="I36" s="20"/>
      <c r="J36" s="20"/>
      <c r="K36" s="20"/>
    </row>
    <row r="37" spans="1:11" ht="86.4" x14ac:dyDescent="0.3">
      <c r="A37" s="9">
        <v>24</v>
      </c>
      <c r="B37" s="21" t="s">
        <v>992</v>
      </c>
      <c r="C37" s="26" t="b">
        <v>0</v>
      </c>
      <c r="D37" s="3"/>
      <c r="H37" s="24"/>
    </row>
    <row r="38" spans="1:11" ht="43.2" x14ac:dyDescent="0.3">
      <c r="A38" s="9">
        <v>25</v>
      </c>
      <c r="B38" s="21" t="s">
        <v>993</v>
      </c>
      <c r="C38" s="26" t="b">
        <v>0</v>
      </c>
      <c r="D38" s="3"/>
      <c r="H38" s="24"/>
    </row>
    <row r="39" spans="1:11" ht="18" x14ac:dyDescent="0.35">
      <c r="A39" s="9"/>
      <c r="B39" s="19" t="s">
        <v>966</v>
      </c>
      <c r="C39" s="19"/>
      <c r="D39" s="20"/>
      <c r="E39" s="20"/>
      <c r="F39" s="20"/>
      <c r="G39" s="20"/>
      <c r="H39" s="20"/>
      <c r="I39" s="20"/>
      <c r="J39" s="20"/>
      <c r="K39" s="20"/>
    </row>
    <row r="40" spans="1:11" ht="100.8" x14ac:dyDescent="0.3">
      <c r="A40" s="9">
        <v>26</v>
      </c>
      <c r="B40" s="21" t="s">
        <v>994</v>
      </c>
      <c r="C40" s="26" t="b">
        <v>0</v>
      </c>
      <c r="D40" s="3"/>
      <c r="H40" s="24"/>
    </row>
    <row r="41" spans="1:11" ht="18" x14ac:dyDescent="0.35">
      <c r="A41" s="9"/>
      <c r="B41" s="19" t="s">
        <v>967</v>
      </c>
      <c r="C41" s="19"/>
      <c r="D41" s="20"/>
      <c r="E41" s="20"/>
      <c r="F41" s="20"/>
      <c r="G41" s="20"/>
      <c r="H41" s="20"/>
      <c r="I41" s="20"/>
      <c r="J41" s="20"/>
      <c r="K41" s="20"/>
    </row>
    <row r="42" spans="1:11" ht="43.2" x14ac:dyDescent="0.3">
      <c r="A42" s="9">
        <v>27</v>
      </c>
      <c r="B42" s="21" t="s">
        <v>995</v>
      </c>
      <c r="C42" s="26" t="b">
        <v>0</v>
      </c>
      <c r="D42" s="3"/>
      <c r="H42" s="24"/>
    </row>
    <row r="43" spans="1:11" ht="43.2" x14ac:dyDescent="0.3">
      <c r="A43" s="9">
        <v>28</v>
      </c>
      <c r="B43" s="21" t="s">
        <v>996</v>
      </c>
      <c r="C43" s="26" t="b">
        <v>0</v>
      </c>
      <c r="D43" s="3"/>
      <c r="H43" s="24"/>
    </row>
    <row r="44" spans="1:11" ht="18" x14ac:dyDescent="0.35">
      <c r="A44" s="9"/>
      <c r="B44" s="19" t="s">
        <v>968</v>
      </c>
      <c r="C44" s="19"/>
      <c r="D44" s="20"/>
      <c r="E44" s="20"/>
      <c r="F44" s="20"/>
      <c r="G44" s="20"/>
      <c r="H44" s="20"/>
      <c r="I44" s="20"/>
      <c r="J44" s="20"/>
      <c r="K44" s="20"/>
    </row>
    <row r="45" spans="1:11" ht="57.6" x14ac:dyDescent="0.3">
      <c r="A45" s="9">
        <v>29</v>
      </c>
      <c r="B45" s="21" t="s">
        <v>997</v>
      </c>
      <c r="C45" s="26" t="b">
        <v>0</v>
      </c>
      <c r="D45" s="3"/>
      <c r="H45" s="24"/>
    </row>
  </sheetData>
  <conditionalFormatting sqref="D4:D45">
    <cfRule type="containsText" dxfId="47" priority="47" operator="containsText" text="SÍ">
      <formula>NOT(ISERROR(SEARCH("SÍ",D4)))</formula>
    </cfRule>
    <cfRule type="containsText" dxfId="46" priority="48" operator="containsText" text="NO">
      <formula>NOT(ISERROR(SEARCH("NO",D4)))</formula>
    </cfRule>
  </conditionalFormatting>
  <conditionalFormatting sqref="G4:G45">
    <cfRule type="containsText" dxfId="45" priority="46" operator="containsText" text="Alta">
      <formula>NOT(ISERROR(SEARCH("Alta",G4)))</formula>
    </cfRule>
    <cfRule type="containsText" dxfId="44" priority="45" operator="containsText" text="Muy alta">
      <formula>NOT(ISERROR(SEARCH("Muy alta",G4)))</formula>
    </cfRule>
    <cfRule type="containsText" dxfId="43" priority="44" operator="containsText" text="Media">
      <formula>NOT(ISERROR(SEARCH("Media",G4)))</formula>
    </cfRule>
    <cfRule type="containsText" dxfId="42" priority="43" operator="containsText" text="Baja">
      <formula>NOT(ISERROR(SEARCH("Baja",G4)))</formula>
    </cfRule>
  </conditionalFormatting>
  <conditionalFormatting sqref="H4 I4:J45">
    <cfRule type="containsText" dxfId="41" priority="39" operator="containsText" text="Abierto">
      <formula>NOT(ISERROR(SEARCH("Abierto",H4)))</formula>
    </cfRule>
    <cfRule type="containsText" dxfId="40" priority="38" operator="containsText" text="Cerrado">
      <formula>NOT(ISERROR(SEARCH("Cerrado",H4)))</formula>
    </cfRule>
    <cfRule type="containsText" dxfId="39" priority="37" operator="containsText" text="En desarrollo">
      <formula>NOT(ISERROR(SEARCH("En desarrollo",H4)))</formula>
    </cfRule>
  </conditionalFormatting>
  <conditionalFormatting sqref="H5:H7 H9:H11 H13:H15 H17:H19 H21:H22 H24:H26 H28:H29 H31:H32 H34:H35 H37:H38 H40 H42:H43 H45 E2 H3 E46 D47:D163 E164:E1048576">
    <cfRule type="cellIs" dxfId="38" priority="41" operator="greaterThan">
      <formula>TODAY()</formula>
    </cfRule>
  </conditionalFormatting>
  <conditionalFormatting sqref="H5:H7 H9:H11 H13:H15 H17:H19 H21:H22 H24:H26 H28:H29 H31:H32 H34:H35 H37:H38 H40 H42:H43 H45">
    <cfRule type="cellIs" dxfId="37" priority="42" operator="equal">
      <formula>TODAY()</formula>
    </cfRule>
    <cfRule type="cellIs" dxfId="36" priority="40" operator="lessThan">
      <formula>TODAY()</formula>
    </cfRule>
  </conditionalFormatting>
  <conditionalFormatting sqref="H8">
    <cfRule type="containsText" dxfId="35" priority="33" operator="containsText" text="Abierto">
      <formula>NOT(ISERROR(SEARCH("Abierto",H8)))</formula>
    </cfRule>
    <cfRule type="containsText" dxfId="34" priority="32" operator="containsText" text="Cerrado">
      <formula>NOT(ISERROR(SEARCH("Cerrado",H8)))</formula>
    </cfRule>
    <cfRule type="containsText" dxfId="33" priority="31" operator="containsText" text="En desarrollo">
      <formula>NOT(ISERROR(SEARCH("En desarrollo",H8)))</formula>
    </cfRule>
  </conditionalFormatting>
  <conditionalFormatting sqref="H12">
    <cfRule type="containsText" dxfId="32" priority="36" operator="containsText" text="Abierto">
      <formula>NOT(ISERROR(SEARCH("Abierto",H12)))</formula>
    </cfRule>
    <cfRule type="containsText" dxfId="31" priority="35" operator="containsText" text="Cerrado">
      <formula>NOT(ISERROR(SEARCH("Cerrado",H12)))</formula>
    </cfRule>
    <cfRule type="containsText" dxfId="30" priority="34" operator="containsText" text="En desarrollo">
      <formula>NOT(ISERROR(SEARCH("En desarrollo",H12)))</formula>
    </cfRule>
  </conditionalFormatting>
  <conditionalFormatting sqref="H16">
    <cfRule type="containsText" dxfId="29" priority="30" operator="containsText" text="Abierto">
      <formula>NOT(ISERROR(SEARCH("Abierto",H16)))</formula>
    </cfRule>
    <cfRule type="containsText" dxfId="28" priority="29" operator="containsText" text="Cerrado">
      <formula>NOT(ISERROR(SEARCH("Cerrado",H16)))</formula>
    </cfRule>
    <cfRule type="containsText" dxfId="27" priority="28" operator="containsText" text="En desarrollo">
      <formula>NOT(ISERROR(SEARCH("En desarrollo",H16)))</formula>
    </cfRule>
  </conditionalFormatting>
  <conditionalFormatting sqref="H20">
    <cfRule type="containsText" dxfId="26" priority="19" operator="containsText" text="En desarrollo">
      <formula>NOT(ISERROR(SEARCH("En desarrollo",H20)))</formula>
    </cfRule>
    <cfRule type="containsText" dxfId="25" priority="20" operator="containsText" text="Cerrado">
      <formula>NOT(ISERROR(SEARCH("Cerrado",H20)))</formula>
    </cfRule>
    <cfRule type="containsText" dxfId="24" priority="21" operator="containsText" text="Abierto">
      <formula>NOT(ISERROR(SEARCH("Abierto",H20)))</formula>
    </cfRule>
  </conditionalFormatting>
  <conditionalFormatting sqref="H23">
    <cfRule type="containsText" dxfId="23" priority="18" operator="containsText" text="Abierto">
      <formula>NOT(ISERROR(SEARCH("Abierto",H23)))</formula>
    </cfRule>
    <cfRule type="containsText" dxfId="22" priority="17" operator="containsText" text="Cerrado">
      <formula>NOT(ISERROR(SEARCH("Cerrado",H23)))</formula>
    </cfRule>
    <cfRule type="containsText" dxfId="21" priority="16" operator="containsText" text="En desarrollo">
      <formula>NOT(ISERROR(SEARCH("En desarrollo",H23)))</formula>
    </cfRule>
  </conditionalFormatting>
  <conditionalFormatting sqref="H27">
    <cfRule type="containsText" dxfId="20" priority="13" operator="containsText" text="En desarrollo">
      <formula>NOT(ISERROR(SEARCH("En desarrollo",H27)))</formula>
    </cfRule>
    <cfRule type="containsText" dxfId="19" priority="15" operator="containsText" text="Abierto">
      <formula>NOT(ISERROR(SEARCH("Abierto",H27)))</formula>
    </cfRule>
    <cfRule type="containsText" dxfId="18" priority="14" operator="containsText" text="Cerrado">
      <formula>NOT(ISERROR(SEARCH("Cerrado",H27)))</formula>
    </cfRule>
  </conditionalFormatting>
  <conditionalFormatting sqref="H30">
    <cfRule type="containsText" dxfId="17" priority="12" operator="containsText" text="Abierto">
      <formula>NOT(ISERROR(SEARCH("Abierto",H30)))</formula>
    </cfRule>
    <cfRule type="containsText" dxfId="16" priority="11" operator="containsText" text="Cerrado">
      <formula>NOT(ISERROR(SEARCH("Cerrado",H30)))</formula>
    </cfRule>
    <cfRule type="containsText" dxfId="15" priority="10" operator="containsText" text="En desarrollo">
      <formula>NOT(ISERROR(SEARCH("En desarrollo",H30)))</formula>
    </cfRule>
  </conditionalFormatting>
  <conditionalFormatting sqref="H33">
    <cfRule type="containsText" dxfId="14" priority="9" operator="containsText" text="Abierto">
      <formula>NOT(ISERROR(SEARCH("Abierto",H33)))</formula>
    </cfRule>
    <cfRule type="containsText" dxfId="13" priority="7" operator="containsText" text="En desarrollo">
      <formula>NOT(ISERROR(SEARCH("En desarrollo",H33)))</formula>
    </cfRule>
    <cfRule type="containsText" dxfId="12" priority="8" operator="containsText" text="Cerrado">
      <formula>NOT(ISERROR(SEARCH("Cerrado",H33)))</formula>
    </cfRule>
  </conditionalFormatting>
  <conditionalFormatting sqref="H36">
    <cfRule type="containsText" dxfId="11" priority="6" operator="containsText" text="Abierto">
      <formula>NOT(ISERROR(SEARCH("Abierto",H36)))</formula>
    </cfRule>
    <cfRule type="containsText" dxfId="10" priority="5" operator="containsText" text="Cerrado">
      <formula>NOT(ISERROR(SEARCH("Cerrado",H36)))</formula>
    </cfRule>
    <cfRule type="containsText" dxfId="9" priority="4" operator="containsText" text="En desarrollo">
      <formula>NOT(ISERROR(SEARCH("En desarrollo",H36)))</formula>
    </cfRule>
  </conditionalFormatting>
  <conditionalFormatting sqref="H39">
    <cfRule type="containsText" dxfId="8" priority="26" operator="containsText" text="Cerrado">
      <formula>NOT(ISERROR(SEARCH("Cerrado",H39)))</formula>
    </cfRule>
    <cfRule type="containsText" dxfId="7" priority="27" operator="containsText" text="Abierto">
      <formula>NOT(ISERROR(SEARCH("Abierto",H39)))</formula>
    </cfRule>
    <cfRule type="containsText" dxfId="6" priority="25" operator="containsText" text="En desarrollo">
      <formula>NOT(ISERROR(SEARCH("En desarrollo",H39)))</formula>
    </cfRule>
  </conditionalFormatting>
  <conditionalFormatting sqref="H41">
    <cfRule type="containsText" dxfId="5" priority="1" operator="containsText" text="En desarrollo">
      <formula>NOT(ISERROR(SEARCH("En desarrollo",H41)))</formula>
    </cfRule>
    <cfRule type="containsText" dxfId="4" priority="3" operator="containsText" text="Abierto">
      <formula>NOT(ISERROR(SEARCH("Abierto",H41)))</formula>
    </cfRule>
    <cfRule type="containsText" dxfId="3" priority="2" operator="containsText" text="Cerrado">
      <formula>NOT(ISERROR(SEARCH("Cerrado",H41)))</formula>
    </cfRule>
  </conditionalFormatting>
  <conditionalFormatting sqref="H44">
    <cfRule type="containsText" dxfId="2" priority="24" operator="containsText" text="Abierto">
      <formula>NOT(ISERROR(SEARCH("Abierto",H44)))</formula>
    </cfRule>
    <cfRule type="containsText" dxfId="1" priority="23" operator="containsText" text="Cerrado">
      <formula>NOT(ISERROR(SEARCH("Cerrado",H44)))</formula>
    </cfRule>
    <cfRule type="containsText" dxfId="0" priority="22" operator="containsText" text="En desarrollo">
      <formula>NOT(ISERROR(SEARCH("En desarrollo",H44)))</formula>
    </cfRule>
  </conditionalFormatting>
  <dataValidations count="4">
    <dataValidation type="list" allowBlank="1" showInputMessage="1" showErrorMessage="1" sqref="G13:G15 G37:G38 G6:G7 G9:G11 G45 G17:G19 G21:G22 G24:G26 G28:G29 G31:G32 G34:G35 G40 G42:G43" xr:uid="{FABB7D84-99A1-4954-95FE-263AB6FA830F}">
      <formula1>"Baja,Media,Alta,Muy alta"</formula1>
    </dataValidation>
    <dataValidation type="list" allowBlank="1" showInputMessage="1" showErrorMessage="1" sqref="G5" xr:uid="{79783FD0-E6B7-4F96-B1DF-B0A288D33507}">
      <formula1>"Baja,Media,Alta,Muy alta,"</formula1>
    </dataValidation>
    <dataValidation type="list" allowBlank="1" showInputMessage="1" showErrorMessage="1" sqref="I4:I45" xr:uid="{8A2AAD89-A940-418E-9138-37D67B0102FE}">
      <formula1>"-,Abierto,Cerrado, En desarrollo"</formula1>
    </dataValidation>
    <dataValidation type="list" allowBlank="1" showInputMessage="1" showErrorMessage="1" sqref="D4:D45" xr:uid="{91271190-84C8-4DB3-9930-16B24502D475}">
      <formula1>"SÍ,NO, N/A"</formula1>
    </dataValidation>
  </dataValidations>
  <hyperlinks>
    <hyperlink ref="J1" location="ÍNDICE!A1" display="VOLVER AL IÍNDICE" xr:uid="{D4EAB22D-D6B4-4F84-9351-940E1DCDF3BC}"/>
  </hyperlinks>
  <pageMargins left="0.70866141732283472" right="0.70866141732283472" top="0.74803149606299213" bottom="0.74803149606299213" header="0.31496062992125984" footer="0.31496062992125984"/>
  <pageSetup paperSize="8" scale="35" orientation="landscape" r:id="rId1"/>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r:uid="{C717AD6A-4F67-424E-9967-966286081386}">
          <x14:formula1>
            <xm:f>Datos_básicos!$A$38:$A$50</xm:f>
          </x14:formula1>
          <xm:sqref>J4:J45</xm:sqref>
        </x14:dataValidation>
      </x14:dataValidations>
    </ext>
  </extLst>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9D41B8-4F98-445B-A63E-4E272F693E66}">
  <sheetPr codeName="Hoja28"/>
  <dimension ref="A1:D50"/>
  <sheetViews>
    <sheetView workbookViewId="0">
      <selection activeCell="C2" sqref="C2:D5"/>
    </sheetView>
  </sheetViews>
  <sheetFormatPr baseColWidth="10" defaultRowHeight="14.4" x14ac:dyDescent="0.3"/>
  <cols>
    <col min="1" max="1" width="47.5546875" style="11" customWidth="1"/>
    <col min="2" max="3" width="11.5546875" style="11"/>
    <col min="4" max="4" width="36.6640625" style="11" customWidth="1"/>
    <col min="5" max="16384" width="11.5546875" style="11"/>
  </cols>
  <sheetData>
    <row r="1" spans="1:4" x14ac:dyDescent="0.3">
      <c r="A1" s="12" t="s">
        <v>30</v>
      </c>
      <c r="C1" s="12" t="s">
        <v>28</v>
      </c>
    </row>
    <row r="2" spans="1:4" x14ac:dyDescent="0.3">
      <c r="A2" s="15" t="s">
        <v>48</v>
      </c>
      <c r="C2" s="13" t="s">
        <v>35</v>
      </c>
      <c r="D2" s="14" t="s">
        <v>39</v>
      </c>
    </row>
    <row r="3" spans="1:4" x14ac:dyDescent="0.3">
      <c r="A3" s="15" t="s">
        <v>49</v>
      </c>
      <c r="C3" s="13" t="s">
        <v>36</v>
      </c>
      <c r="D3" s="14" t="s">
        <v>40</v>
      </c>
    </row>
    <row r="4" spans="1:4" x14ac:dyDescent="0.3">
      <c r="A4" s="15" t="s">
        <v>50</v>
      </c>
      <c r="C4" s="13" t="s">
        <v>37</v>
      </c>
      <c r="D4" s="14" t="s">
        <v>41</v>
      </c>
    </row>
    <row r="5" spans="1:4" x14ac:dyDescent="0.3">
      <c r="A5" s="15" t="s">
        <v>51</v>
      </c>
      <c r="C5" s="13" t="s">
        <v>38</v>
      </c>
      <c r="D5" s="14" t="s">
        <v>42</v>
      </c>
    </row>
    <row r="6" spans="1:4" x14ac:dyDescent="0.3">
      <c r="A6" s="15" t="s">
        <v>52</v>
      </c>
    </row>
    <row r="7" spans="1:4" x14ac:dyDescent="0.3">
      <c r="A7" s="15" t="s">
        <v>53</v>
      </c>
    </row>
    <row r="8" spans="1:4" x14ac:dyDescent="0.3">
      <c r="A8" s="15" t="s">
        <v>54</v>
      </c>
    </row>
    <row r="9" spans="1:4" x14ac:dyDescent="0.3">
      <c r="A9" s="15" t="s">
        <v>55</v>
      </c>
    </row>
    <row r="10" spans="1:4" x14ac:dyDescent="0.3">
      <c r="A10" s="15" t="s">
        <v>56</v>
      </c>
    </row>
    <row r="11" spans="1:4" x14ac:dyDescent="0.3">
      <c r="A11" s="15" t="s">
        <v>57</v>
      </c>
    </row>
    <row r="12" spans="1:4" x14ac:dyDescent="0.3">
      <c r="A12" s="15" t="s">
        <v>58</v>
      </c>
    </row>
    <row r="13" spans="1:4" x14ac:dyDescent="0.3">
      <c r="A13" s="15" t="s">
        <v>59</v>
      </c>
    </row>
    <row r="14" spans="1:4" x14ac:dyDescent="0.3">
      <c r="A14" s="15" t="s">
        <v>60</v>
      </c>
    </row>
    <row r="15" spans="1:4" x14ac:dyDescent="0.3">
      <c r="A15" s="15" t="s">
        <v>61</v>
      </c>
    </row>
    <row r="16" spans="1:4" x14ac:dyDescent="0.3">
      <c r="A16" s="15" t="s">
        <v>62</v>
      </c>
    </row>
    <row r="17" spans="1:1" x14ac:dyDescent="0.3">
      <c r="A17" s="15" t="s">
        <v>63</v>
      </c>
    </row>
    <row r="18" spans="1:1" x14ac:dyDescent="0.3">
      <c r="A18" s="15" t="s">
        <v>64</v>
      </c>
    </row>
    <row r="19" spans="1:1" x14ac:dyDescent="0.3">
      <c r="A19" s="15" t="s">
        <v>65</v>
      </c>
    </row>
    <row r="20" spans="1:1" x14ac:dyDescent="0.3">
      <c r="A20" s="15" t="s">
        <v>66</v>
      </c>
    </row>
    <row r="21" spans="1:1" x14ac:dyDescent="0.3">
      <c r="A21" s="15" t="s">
        <v>67</v>
      </c>
    </row>
    <row r="22" spans="1:1" x14ac:dyDescent="0.3">
      <c r="A22" s="15" t="s">
        <v>68</v>
      </c>
    </row>
    <row r="23" spans="1:1" x14ac:dyDescent="0.3">
      <c r="A23" s="15" t="s">
        <v>69</v>
      </c>
    </row>
    <row r="24" spans="1:1" x14ac:dyDescent="0.3">
      <c r="A24" s="15" t="s">
        <v>70</v>
      </c>
    </row>
    <row r="25" spans="1:1" x14ac:dyDescent="0.3">
      <c r="A25" s="15" t="s">
        <v>71</v>
      </c>
    </row>
    <row r="26" spans="1:1" x14ac:dyDescent="0.3">
      <c r="A26" s="15" t="s">
        <v>72</v>
      </c>
    </row>
    <row r="27" spans="1:1" x14ac:dyDescent="0.3">
      <c r="A27" s="15" t="s">
        <v>73</v>
      </c>
    </row>
    <row r="28" spans="1:1" x14ac:dyDescent="0.3">
      <c r="A28" s="15" t="s">
        <v>74</v>
      </c>
    </row>
    <row r="29" spans="1:1" x14ac:dyDescent="0.3">
      <c r="A29" s="15" t="s">
        <v>75</v>
      </c>
    </row>
    <row r="30" spans="1:1" x14ac:dyDescent="0.3">
      <c r="A30" s="15" t="s">
        <v>76</v>
      </c>
    </row>
    <row r="31" spans="1:1" x14ac:dyDescent="0.3">
      <c r="A31" s="15" t="s">
        <v>77</v>
      </c>
    </row>
    <row r="32" spans="1:1" x14ac:dyDescent="0.3">
      <c r="A32" s="15" t="s">
        <v>78</v>
      </c>
    </row>
    <row r="33" spans="1:1" x14ac:dyDescent="0.3">
      <c r="A33" s="15" t="s">
        <v>79</v>
      </c>
    </row>
    <row r="34" spans="1:1" x14ac:dyDescent="0.3">
      <c r="A34" s="15" t="s">
        <v>80</v>
      </c>
    </row>
    <row r="35" spans="1:1" x14ac:dyDescent="0.3">
      <c r="A35" s="15" t="s">
        <v>81</v>
      </c>
    </row>
    <row r="36" spans="1:1" x14ac:dyDescent="0.3">
      <c r="A36" s="15" t="s">
        <v>82</v>
      </c>
    </row>
    <row r="37" spans="1:1" x14ac:dyDescent="0.3">
      <c r="A37" s="15" t="s">
        <v>83</v>
      </c>
    </row>
    <row r="38" spans="1:1" x14ac:dyDescent="0.3">
      <c r="A38" s="15" t="s">
        <v>84</v>
      </c>
    </row>
    <row r="39" spans="1:1" x14ac:dyDescent="0.3">
      <c r="A39" s="15" t="s">
        <v>85</v>
      </c>
    </row>
    <row r="40" spans="1:1" x14ac:dyDescent="0.3">
      <c r="A40" s="15" t="s">
        <v>86</v>
      </c>
    </row>
    <row r="41" spans="1:1" x14ac:dyDescent="0.3">
      <c r="A41" s="15" t="s">
        <v>87</v>
      </c>
    </row>
    <row r="42" spans="1:1" x14ac:dyDescent="0.3">
      <c r="A42" s="15" t="s">
        <v>88</v>
      </c>
    </row>
    <row r="43" spans="1:1" x14ac:dyDescent="0.3">
      <c r="A43" s="15" t="s">
        <v>89</v>
      </c>
    </row>
    <row r="44" spans="1:1" x14ac:dyDescent="0.3">
      <c r="A44" s="15" t="s">
        <v>90</v>
      </c>
    </row>
    <row r="45" spans="1:1" x14ac:dyDescent="0.3">
      <c r="A45" s="15" t="s">
        <v>91</v>
      </c>
    </row>
    <row r="46" spans="1:1" x14ac:dyDescent="0.3">
      <c r="A46" s="15" t="s">
        <v>92</v>
      </c>
    </row>
    <row r="47" spans="1:1" x14ac:dyDescent="0.3">
      <c r="A47" s="15" t="s">
        <v>93</v>
      </c>
    </row>
    <row r="48" spans="1:1" x14ac:dyDescent="0.3">
      <c r="A48" s="15" t="s">
        <v>94</v>
      </c>
    </row>
    <row r="49" spans="1:1" x14ac:dyDescent="0.3">
      <c r="A49" s="15" t="s">
        <v>95</v>
      </c>
    </row>
    <row r="50" spans="1:1" x14ac:dyDescent="0.3">
      <c r="A50" s="15" t="s">
        <v>96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EC2888-A5A1-46ED-90AA-CB211CE7B526}">
  <sheetPr codeName="Hoja3"/>
  <dimension ref="A2:B52"/>
  <sheetViews>
    <sheetView topLeftCell="A35" zoomScaleNormal="100" zoomScaleSheetLayoutView="100" workbookViewId="0">
      <selection activeCell="A52" sqref="A52"/>
    </sheetView>
  </sheetViews>
  <sheetFormatPr baseColWidth="10" defaultRowHeight="14.4" x14ac:dyDescent="0.3"/>
  <cols>
    <col min="1" max="1" width="23.33203125" style="1" customWidth="1"/>
    <col min="2" max="2" width="70.109375" style="1" customWidth="1"/>
    <col min="3" max="16384" width="11.5546875" style="1"/>
  </cols>
  <sheetData>
    <row r="2" spans="1:2" ht="18" x14ac:dyDescent="0.35">
      <c r="A2" s="72" t="s">
        <v>19</v>
      </c>
      <c r="B2" s="72"/>
    </row>
    <row r="4" spans="1:2" x14ac:dyDescent="0.3">
      <c r="A4" s="70" t="s">
        <v>1170</v>
      </c>
      <c r="B4" s="70"/>
    </row>
    <row r="5" spans="1:2" x14ac:dyDescent="0.3">
      <c r="A5" s="70"/>
      <c r="B5" s="70"/>
    </row>
    <row r="7" spans="1:2" x14ac:dyDescent="0.3">
      <c r="A7" s="7" t="s">
        <v>20</v>
      </c>
      <c r="B7" s="6"/>
    </row>
    <row r="8" spans="1:2" x14ac:dyDescent="0.3">
      <c r="A8" s="7" t="s">
        <v>21</v>
      </c>
      <c r="B8" s="6"/>
    </row>
    <row r="9" spans="1:2" x14ac:dyDescent="0.3">
      <c r="A9" s="7" t="s">
        <v>17</v>
      </c>
      <c r="B9" s="6"/>
    </row>
    <row r="10" spans="1:2" ht="28.8" x14ac:dyDescent="0.3">
      <c r="A10" s="8" t="s">
        <v>22</v>
      </c>
      <c r="B10" s="6"/>
    </row>
    <row r="12" spans="1:2" x14ac:dyDescent="0.3">
      <c r="A12" s="7" t="s">
        <v>17</v>
      </c>
      <c r="B12" s="6"/>
    </row>
    <row r="13" spans="1:2" x14ac:dyDescent="0.3">
      <c r="A13" s="7" t="s">
        <v>18</v>
      </c>
      <c r="B13" s="6"/>
    </row>
    <row r="14" spans="1:2" x14ac:dyDescent="0.3">
      <c r="A14" s="7" t="s">
        <v>1171</v>
      </c>
      <c r="B14" s="6"/>
    </row>
    <row r="17" spans="1:2" x14ac:dyDescent="0.3">
      <c r="A17" s="9" t="s">
        <v>23</v>
      </c>
    </row>
    <row r="18" spans="1:2" x14ac:dyDescent="0.3">
      <c r="A18" s="71"/>
      <c r="B18" s="71"/>
    </row>
    <row r="19" spans="1:2" x14ac:dyDescent="0.3">
      <c r="A19" s="71"/>
      <c r="B19" s="71"/>
    </row>
    <row r="20" spans="1:2" x14ac:dyDescent="0.3">
      <c r="A20" s="71"/>
      <c r="B20" s="71"/>
    </row>
    <row r="21" spans="1:2" x14ac:dyDescent="0.3">
      <c r="A21" s="71"/>
      <c r="B21" s="71"/>
    </row>
    <row r="22" spans="1:2" x14ac:dyDescent="0.3">
      <c r="A22" s="71"/>
      <c r="B22" s="71"/>
    </row>
    <row r="23" spans="1:2" x14ac:dyDescent="0.3">
      <c r="A23" s="71"/>
      <c r="B23" s="71"/>
    </row>
    <row r="24" spans="1:2" x14ac:dyDescent="0.3">
      <c r="A24" s="71"/>
      <c r="B24" s="71"/>
    </row>
    <row r="25" spans="1:2" x14ac:dyDescent="0.3">
      <c r="A25" s="71"/>
      <c r="B25" s="71"/>
    </row>
    <row r="26" spans="1:2" x14ac:dyDescent="0.3">
      <c r="A26" s="71"/>
      <c r="B26" s="71"/>
    </row>
    <row r="27" spans="1:2" x14ac:dyDescent="0.3">
      <c r="A27" s="71"/>
      <c r="B27" s="71"/>
    </row>
    <row r="28" spans="1:2" x14ac:dyDescent="0.3">
      <c r="A28" s="71"/>
      <c r="B28" s="71"/>
    </row>
    <row r="29" spans="1:2" x14ac:dyDescent="0.3">
      <c r="A29" s="71"/>
      <c r="B29" s="71"/>
    </row>
    <row r="30" spans="1:2" x14ac:dyDescent="0.3">
      <c r="A30" s="71"/>
      <c r="B30" s="71"/>
    </row>
    <row r="31" spans="1:2" x14ac:dyDescent="0.3">
      <c r="A31" s="71"/>
      <c r="B31" s="71"/>
    </row>
    <row r="32" spans="1:2" x14ac:dyDescent="0.3">
      <c r="A32" s="71"/>
      <c r="B32" s="71"/>
    </row>
    <row r="33" spans="1:2" x14ac:dyDescent="0.3">
      <c r="A33" s="71"/>
      <c r="B33" s="71"/>
    </row>
    <row r="34" spans="1:2" x14ac:dyDescent="0.3">
      <c r="A34" s="71"/>
      <c r="B34" s="71"/>
    </row>
    <row r="35" spans="1:2" x14ac:dyDescent="0.3">
      <c r="A35" s="71"/>
      <c r="B35" s="71"/>
    </row>
    <row r="36" spans="1:2" x14ac:dyDescent="0.3">
      <c r="A36" s="1" t="s">
        <v>25</v>
      </c>
    </row>
    <row r="37" spans="1:2" x14ac:dyDescent="0.3">
      <c r="A37" s="10" t="s">
        <v>26</v>
      </c>
      <c r="B37" s="10" t="s">
        <v>27</v>
      </c>
    </row>
    <row r="38" spans="1:2" x14ac:dyDescent="0.3">
      <c r="A38" s="6" t="s">
        <v>142</v>
      </c>
      <c r="B38" s="6"/>
    </row>
    <row r="39" spans="1:2" x14ac:dyDescent="0.3">
      <c r="A39" s="6"/>
      <c r="B39" s="6"/>
    </row>
    <row r="40" spans="1:2" x14ac:dyDescent="0.3">
      <c r="A40" s="6"/>
      <c r="B40" s="6"/>
    </row>
    <row r="41" spans="1:2" x14ac:dyDescent="0.3">
      <c r="A41" s="6"/>
      <c r="B41" s="6"/>
    </row>
    <row r="42" spans="1:2" x14ac:dyDescent="0.3">
      <c r="A42" s="6"/>
      <c r="B42" s="6"/>
    </row>
    <row r="43" spans="1:2" x14ac:dyDescent="0.3">
      <c r="A43" s="6"/>
      <c r="B43" s="6"/>
    </row>
    <row r="44" spans="1:2" x14ac:dyDescent="0.3">
      <c r="A44" s="6"/>
      <c r="B44" s="6"/>
    </row>
    <row r="45" spans="1:2" x14ac:dyDescent="0.3">
      <c r="A45" s="6"/>
      <c r="B45" s="6"/>
    </row>
    <row r="46" spans="1:2" x14ac:dyDescent="0.3">
      <c r="A46" s="6"/>
      <c r="B46" s="6"/>
    </row>
    <row r="47" spans="1:2" x14ac:dyDescent="0.3">
      <c r="A47" s="6"/>
      <c r="B47" s="6"/>
    </row>
    <row r="48" spans="1:2" x14ac:dyDescent="0.3">
      <c r="A48" s="6"/>
      <c r="B48" s="6"/>
    </row>
    <row r="49" spans="1:2" x14ac:dyDescent="0.3">
      <c r="A49" s="6"/>
      <c r="B49" s="6"/>
    </row>
    <row r="50" spans="1:2" x14ac:dyDescent="0.3">
      <c r="A50" s="6"/>
      <c r="B50" s="6"/>
    </row>
    <row r="52" spans="1:2" ht="18" x14ac:dyDescent="0.35">
      <c r="A52" s="65" t="s">
        <v>1169</v>
      </c>
    </row>
  </sheetData>
  <mergeCells count="3">
    <mergeCell ref="A4:B5"/>
    <mergeCell ref="A18:B35"/>
    <mergeCell ref="A2:B2"/>
  </mergeCells>
  <hyperlinks>
    <hyperlink ref="A52" location="ÍNDICE!A1" display="VOLVER AL IÍNDICE" xr:uid="{E81B62C5-D2A2-428D-8788-893CBAA13FEE}"/>
  </hyperlink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522CA5-DE07-4016-81CB-63A54D32262E}">
  <sheetPr codeName="Hoja4"/>
  <dimension ref="A2:W42"/>
  <sheetViews>
    <sheetView zoomScaleNormal="100" zoomScaleSheetLayoutView="100" workbookViewId="0">
      <pane xSplit="1" ySplit="5" topLeftCell="B36" activePane="bottomRight" state="frozen"/>
      <selection pane="topRight" activeCell="B1" sqref="B1"/>
      <selection pane="bottomLeft" activeCell="A5" sqref="A5"/>
      <selection pane="bottomRight" activeCell="A42" sqref="A42"/>
    </sheetView>
  </sheetViews>
  <sheetFormatPr baseColWidth="10" defaultRowHeight="14.4" x14ac:dyDescent="0.3"/>
  <cols>
    <col min="1" max="1" width="39.21875" style="1" customWidth="1"/>
    <col min="2" max="23" width="22.21875" style="1" customWidth="1"/>
    <col min="24" max="16384" width="11.5546875" style="1"/>
  </cols>
  <sheetData>
    <row r="2" spans="1:23" ht="18" x14ac:dyDescent="0.35">
      <c r="A2" s="66" t="s">
        <v>1040</v>
      </c>
    </row>
    <row r="3" spans="1:23" x14ac:dyDescent="0.3">
      <c r="A3" s="53" t="s">
        <v>1145</v>
      </c>
      <c r="B3" s="36"/>
      <c r="C3" s="36"/>
      <c r="D3" s="36"/>
      <c r="E3" s="36"/>
      <c r="F3" s="36"/>
      <c r="G3" s="36"/>
    </row>
    <row r="4" spans="1:23" x14ac:dyDescent="0.3">
      <c r="B4" s="1" t="s">
        <v>1172</v>
      </c>
    </row>
    <row r="5" spans="1:23" s="49" customFormat="1" ht="78" x14ac:dyDescent="0.3">
      <c r="A5" s="50" t="s">
        <v>1129</v>
      </c>
      <c r="B5" s="51" t="s">
        <v>1041</v>
      </c>
      <c r="C5" s="51" t="s">
        <v>1042</v>
      </c>
      <c r="D5" s="51" t="s">
        <v>1046</v>
      </c>
      <c r="E5" s="51" t="s">
        <v>1048</v>
      </c>
      <c r="F5" s="51" t="s">
        <v>1047</v>
      </c>
      <c r="G5" s="51" t="s">
        <v>1049</v>
      </c>
      <c r="H5" s="51" t="s">
        <v>1050</v>
      </c>
      <c r="I5" s="51" t="s">
        <v>1052</v>
      </c>
      <c r="J5" s="51" t="s">
        <v>1051</v>
      </c>
      <c r="K5" s="51" t="s">
        <v>1053</v>
      </c>
      <c r="L5" s="51" t="s">
        <v>1054</v>
      </c>
      <c r="M5" s="51" t="s">
        <v>1055</v>
      </c>
      <c r="N5" s="51" t="s">
        <v>1056</v>
      </c>
      <c r="O5" s="51" t="s">
        <v>1057</v>
      </c>
      <c r="P5" s="51" t="s">
        <v>1081</v>
      </c>
      <c r="Q5" s="51" t="s">
        <v>1074</v>
      </c>
      <c r="R5" s="51" t="s">
        <v>1075</v>
      </c>
      <c r="S5" s="51" t="s">
        <v>1076</v>
      </c>
      <c r="T5" s="51" t="s">
        <v>1077</v>
      </c>
      <c r="U5" s="51" t="s">
        <v>1078</v>
      </c>
      <c r="V5" s="51" t="s">
        <v>1079</v>
      </c>
      <c r="W5" s="51" t="s">
        <v>1080</v>
      </c>
    </row>
    <row r="6" spans="1:23" s="49" customFormat="1" ht="15.6" x14ac:dyDescent="0.3">
      <c r="A6" s="54" t="s">
        <v>1142</v>
      </c>
      <c r="B6" s="55" t="s">
        <v>1144</v>
      </c>
      <c r="C6" s="55" t="s">
        <v>1144</v>
      </c>
      <c r="D6" s="55" t="s">
        <v>1144</v>
      </c>
      <c r="E6" s="56"/>
      <c r="F6" s="55" t="s">
        <v>1144</v>
      </c>
      <c r="G6" s="55" t="s">
        <v>1144</v>
      </c>
      <c r="H6" s="55" t="s">
        <v>1144</v>
      </c>
      <c r="I6" s="55" t="s">
        <v>1144</v>
      </c>
      <c r="J6" s="55" t="s">
        <v>1144</v>
      </c>
      <c r="K6" s="55" t="s">
        <v>1144</v>
      </c>
      <c r="L6" s="55" t="s">
        <v>1144</v>
      </c>
      <c r="M6" s="55" t="s">
        <v>1144</v>
      </c>
      <c r="N6" s="55" t="s">
        <v>1144</v>
      </c>
      <c r="O6" s="55" t="s">
        <v>1144</v>
      </c>
      <c r="P6" s="55" t="s">
        <v>1144</v>
      </c>
      <c r="Q6" s="55" t="s">
        <v>1144</v>
      </c>
      <c r="R6" s="55" t="s">
        <v>1144</v>
      </c>
      <c r="S6" s="55" t="s">
        <v>1144</v>
      </c>
      <c r="T6" s="55" t="s">
        <v>1144</v>
      </c>
      <c r="U6" s="55" t="s">
        <v>1144</v>
      </c>
      <c r="V6" s="55" t="s">
        <v>1144</v>
      </c>
      <c r="W6" s="55" t="s">
        <v>1144</v>
      </c>
    </row>
    <row r="7" spans="1:23" x14ac:dyDescent="0.3">
      <c r="A7" s="46" t="s">
        <v>1130</v>
      </c>
      <c r="B7" s="52" t="s">
        <v>1144</v>
      </c>
      <c r="C7" s="52" t="s">
        <v>1144</v>
      </c>
      <c r="D7" s="52" t="s">
        <v>1144</v>
      </c>
      <c r="E7" s="48"/>
      <c r="F7" s="52" t="s">
        <v>1144</v>
      </c>
      <c r="G7" s="52" t="s">
        <v>1144</v>
      </c>
      <c r="H7" s="48"/>
      <c r="I7" s="52" t="s">
        <v>1144</v>
      </c>
      <c r="J7" s="52" t="s">
        <v>1144</v>
      </c>
      <c r="K7" s="48"/>
      <c r="L7" s="52" t="s">
        <v>1144</v>
      </c>
      <c r="M7" s="48"/>
      <c r="N7" s="48"/>
      <c r="O7" s="48"/>
      <c r="P7" s="48"/>
      <c r="Q7" s="52" t="s">
        <v>1144</v>
      </c>
      <c r="R7" s="52" t="s">
        <v>1144</v>
      </c>
      <c r="S7" s="52" t="s">
        <v>1144</v>
      </c>
      <c r="T7" s="52" t="s">
        <v>1144</v>
      </c>
      <c r="U7" s="52" t="s">
        <v>1144</v>
      </c>
      <c r="V7" s="52" t="s">
        <v>1144</v>
      </c>
      <c r="W7" s="52" t="s">
        <v>1144</v>
      </c>
    </row>
    <row r="8" spans="1:23" x14ac:dyDescent="0.3">
      <c r="A8" s="46" t="s">
        <v>1131</v>
      </c>
      <c r="B8" s="52" t="s">
        <v>1144</v>
      </c>
      <c r="C8" s="52" t="s">
        <v>1144</v>
      </c>
      <c r="D8" s="52" t="s">
        <v>1144</v>
      </c>
      <c r="E8" s="48"/>
      <c r="F8" s="52" t="s">
        <v>1144</v>
      </c>
      <c r="G8" s="52" t="s">
        <v>1144</v>
      </c>
      <c r="H8" s="48"/>
      <c r="I8" s="52" t="s">
        <v>1144</v>
      </c>
      <c r="J8" s="52" t="s">
        <v>1144</v>
      </c>
      <c r="K8" s="48"/>
      <c r="L8" s="52" t="s">
        <v>1144</v>
      </c>
      <c r="M8" s="48"/>
      <c r="N8" s="48"/>
      <c r="O8" s="48"/>
      <c r="P8" s="48"/>
      <c r="Q8" s="52" t="s">
        <v>1144</v>
      </c>
      <c r="R8" s="52" t="s">
        <v>1144</v>
      </c>
      <c r="S8" s="52" t="s">
        <v>1144</v>
      </c>
      <c r="T8" s="52" t="s">
        <v>1144</v>
      </c>
      <c r="U8" s="52" t="s">
        <v>1144</v>
      </c>
      <c r="V8" s="52" t="s">
        <v>1144</v>
      </c>
      <c r="W8" s="52" t="s">
        <v>1144</v>
      </c>
    </row>
    <row r="9" spans="1:23" x14ac:dyDescent="0.3">
      <c r="A9" s="46" t="s">
        <v>1132</v>
      </c>
      <c r="B9" s="52" t="s">
        <v>1144</v>
      </c>
      <c r="C9" s="52" t="s">
        <v>1144</v>
      </c>
      <c r="D9" s="52" t="s">
        <v>1144</v>
      </c>
      <c r="E9" s="48"/>
      <c r="F9" s="52" t="s">
        <v>1144</v>
      </c>
      <c r="G9" s="52" t="s">
        <v>1144</v>
      </c>
      <c r="H9" s="48"/>
      <c r="I9" s="52" t="s">
        <v>1144</v>
      </c>
      <c r="J9" s="52" t="s">
        <v>1144</v>
      </c>
      <c r="L9" s="52" t="s">
        <v>1144</v>
      </c>
      <c r="M9" s="48"/>
      <c r="N9" s="48"/>
      <c r="O9" s="48"/>
      <c r="P9" s="48"/>
      <c r="Q9" s="52" t="s">
        <v>1144</v>
      </c>
      <c r="R9" s="52" t="s">
        <v>1144</v>
      </c>
      <c r="S9" s="52" t="s">
        <v>1144</v>
      </c>
      <c r="T9" s="52" t="s">
        <v>1144</v>
      </c>
      <c r="U9" s="52" t="s">
        <v>1144</v>
      </c>
      <c r="V9" s="52" t="s">
        <v>1144</v>
      </c>
      <c r="W9" s="52" t="s">
        <v>1144</v>
      </c>
    </row>
    <row r="10" spans="1:23" x14ac:dyDescent="0.3">
      <c r="A10" s="46" t="s">
        <v>1133</v>
      </c>
      <c r="B10" s="52" t="s">
        <v>1144</v>
      </c>
      <c r="C10" s="52" t="s">
        <v>1144</v>
      </c>
      <c r="D10" s="52" t="s">
        <v>1144</v>
      </c>
      <c r="E10" s="48"/>
      <c r="F10" s="52" t="s">
        <v>1144</v>
      </c>
      <c r="G10" s="52" t="s">
        <v>1144</v>
      </c>
      <c r="H10" s="52" t="s">
        <v>1144</v>
      </c>
      <c r="I10" s="52" t="s">
        <v>1144</v>
      </c>
      <c r="J10" s="52" t="s">
        <v>1144</v>
      </c>
      <c r="K10" s="48"/>
      <c r="L10" s="52" t="s">
        <v>1144</v>
      </c>
      <c r="M10" s="48"/>
      <c r="N10" s="52" t="s">
        <v>1144</v>
      </c>
      <c r="O10" s="48"/>
      <c r="P10" s="52" t="s">
        <v>1144</v>
      </c>
      <c r="Q10" s="52" t="s">
        <v>1144</v>
      </c>
      <c r="R10" s="52" t="s">
        <v>1144</v>
      </c>
      <c r="S10" s="52" t="s">
        <v>1144</v>
      </c>
      <c r="T10" s="52" t="s">
        <v>1144</v>
      </c>
      <c r="U10" s="52" t="s">
        <v>1144</v>
      </c>
      <c r="V10" s="52" t="s">
        <v>1144</v>
      </c>
      <c r="W10" s="52" t="s">
        <v>1144</v>
      </c>
    </row>
    <row r="11" spans="1:23" x14ac:dyDescent="0.3">
      <c r="A11" s="46" t="s">
        <v>1135</v>
      </c>
      <c r="B11" s="52" t="s">
        <v>1144</v>
      </c>
      <c r="C11" s="52" t="s">
        <v>1144</v>
      </c>
      <c r="D11" s="52" t="s">
        <v>1144</v>
      </c>
      <c r="E11" s="48"/>
      <c r="F11" s="52" t="s">
        <v>1144</v>
      </c>
      <c r="G11" s="52" t="s">
        <v>1144</v>
      </c>
      <c r="H11" s="52" t="s">
        <v>1144</v>
      </c>
      <c r="I11" s="52" t="s">
        <v>1144</v>
      </c>
      <c r="J11" s="52" t="s">
        <v>1144</v>
      </c>
      <c r="K11" s="48"/>
      <c r="L11" s="52" t="s">
        <v>1144</v>
      </c>
      <c r="M11" s="48"/>
      <c r="N11" s="52" t="s">
        <v>1144</v>
      </c>
      <c r="O11" s="48"/>
      <c r="P11" s="52" t="s">
        <v>1144</v>
      </c>
      <c r="Q11" s="52" t="s">
        <v>1144</v>
      </c>
      <c r="R11" s="52" t="s">
        <v>1144</v>
      </c>
      <c r="S11" s="52" t="s">
        <v>1144</v>
      </c>
      <c r="T11" s="52" t="s">
        <v>1144</v>
      </c>
      <c r="U11" s="52" t="s">
        <v>1144</v>
      </c>
      <c r="V11" s="52" t="s">
        <v>1144</v>
      </c>
      <c r="W11" s="52" t="s">
        <v>1144</v>
      </c>
    </row>
    <row r="12" spans="1:23" x14ac:dyDescent="0.3">
      <c r="A12" s="46" t="s">
        <v>1134</v>
      </c>
      <c r="B12" s="52" t="s">
        <v>1144</v>
      </c>
      <c r="C12" s="52" t="s">
        <v>1144</v>
      </c>
      <c r="D12" s="52" t="s">
        <v>1144</v>
      </c>
      <c r="E12" s="48"/>
      <c r="F12" s="52" t="s">
        <v>1144</v>
      </c>
      <c r="G12" s="52" t="s">
        <v>1144</v>
      </c>
      <c r="H12" s="52" t="s">
        <v>1144</v>
      </c>
      <c r="I12" s="52" t="s">
        <v>1144</v>
      </c>
      <c r="J12" s="52" t="s">
        <v>1144</v>
      </c>
      <c r="K12" s="48"/>
      <c r="L12" s="52" t="s">
        <v>1144</v>
      </c>
      <c r="M12" s="48"/>
      <c r="N12" s="52" t="s">
        <v>1144</v>
      </c>
      <c r="O12" s="48"/>
      <c r="P12" s="52" t="s">
        <v>1144</v>
      </c>
      <c r="Q12" s="52" t="s">
        <v>1144</v>
      </c>
      <c r="R12" s="52" t="s">
        <v>1144</v>
      </c>
      <c r="S12" s="52" t="s">
        <v>1144</v>
      </c>
      <c r="T12" s="52" t="s">
        <v>1144</v>
      </c>
      <c r="U12" s="52" t="s">
        <v>1144</v>
      </c>
      <c r="V12" s="52" t="s">
        <v>1144</v>
      </c>
      <c r="W12" s="52" t="s">
        <v>1144</v>
      </c>
    </row>
    <row r="13" spans="1:23" x14ac:dyDescent="0.3">
      <c r="A13" s="46" t="s">
        <v>1136</v>
      </c>
      <c r="B13" s="52" t="s">
        <v>1144</v>
      </c>
      <c r="C13" s="52" t="s">
        <v>1144</v>
      </c>
      <c r="D13" s="52" t="s">
        <v>1144</v>
      </c>
      <c r="E13" s="48"/>
      <c r="F13" s="52" t="s">
        <v>1144</v>
      </c>
      <c r="G13" s="52" t="s">
        <v>1144</v>
      </c>
      <c r="H13" s="52" t="s">
        <v>1144</v>
      </c>
      <c r="I13" s="52" t="s">
        <v>1144</v>
      </c>
      <c r="J13" s="52" t="s">
        <v>1144</v>
      </c>
      <c r="K13" s="52" t="s">
        <v>1144</v>
      </c>
      <c r="L13" s="52" t="s">
        <v>1144</v>
      </c>
      <c r="M13" s="48"/>
      <c r="N13" s="48"/>
      <c r="O13" s="48"/>
      <c r="P13" s="52" t="s">
        <v>1144</v>
      </c>
      <c r="Q13" s="52" t="s">
        <v>1144</v>
      </c>
      <c r="R13" s="52" t="s">
        <v>1144</v>
      </c>
      <c r="S13" s="52" t="s">
        <v>1144</v>
      </c>
      <c r="T13" s="52" t="s">
        <v>1144</v>
      </c>
      <c r="U13" s="52" t="s">
        <v>1144</v>
      </c>
      <c r="V13" s="52" t="s">
        <v>1144</v>
      </c>
      <c r="W13" s="52" t="s">
        <v>1144</v>
      </c>
    </row>
    <row r="14" spans="1:23" x14ac:dyDescent="0.3">
      <c r="A14" s="46" t="s">
        <v>1137</v>
      </c>
      <c r="B14" s="52" t="s">
        <v>1144</v>
      </c>
      <c r="C14" s="52" t="s">
        <v>1144</v>
      </c>
      <c r="D14" s="52" t="s">
        <v>1144</v>
      </c>
      <c r="E14" s="48"/>
      <c r="F14" s="52" t="s">
        <v>1144</v>
      </c>
      <c r="G14" s="52" t="s">
        <v>1144</v>
      </c>
      <c r="H14" s="48"/>
      <c r="I14" s="52" t="s">
        <v>1144</v>
      </c>
      <c r="J14" s="52" t="s">
        <v>1144</v>
      </c>
      <c r="K14" s="52" t="s">
        <v>1144</v>
      </c>
      <c r="L14" s="52" t="s">
        <v>1144</v>
      </c>
      <c r="M14" s="48"/>
      <c r="N14" s="48"/>
      <c r="O14" s="48"/>
      <c r="P14" s="52" t="s">
        <v>1144</v>
      </c>
      <c r="Q14" s="52" t="s">
        <v>1144</v>
      </c>
      <c r="R14" s="52" t="s">
        <v>1144</v>
      </c>
      <c r="S14" s="52" t="s">
        <v>1144</v>
      </c>
      <c r="T14" s="52" t="s">
        <v>1144</v>
      </c>
      <c r="U14" s="52" t="s">
        <v>1144</v>
      </c>
      <c r="V14" s="52" t="s">
        <v>1144</v>
      </c>
      <c r="W14" s="52" t="s">
        <v>1144</v>
      </c>
    </row>
    <row r="15" spans="1:23" x14ac:dyDescent="0.3">
      <c r="A15" s="46" t="s">
        <v>1138</v>
      </c>
      <c r="B15" s="52" t="s">
        <v>1144</v>
      </c>
      <c r="C15" s="52" t="s">
        <v>1144</v>
      </c>
      <c r="D15" s="52" t="s">
        <v>1144</v>
      </c>
      <c r="E15" s="48"/>
      <c r="F15" s="52" t="s">
        <v>1144</v>
      </c>
      <c r="G15" s="52" t="s">
        <v>1144</v>
      </c>
      <c r="H15" s="48"/>
      <c r="I15" s="52" t="s">
        <v>1144</v>
      </c>
      <c r="J15" s="52" t="s">
        <v>1144</v>
      </c>
      <c r="K15" s="52" t="s">
        <v>1144</v>
      </c>
      <c r="L15" s="52" t="s">
        <v>1144</v>
      </c>
      <c r="M15" s="48"/>
      <c r="N15" s="48"/>
      <c r="O15" s="48"/>
      <c r="P15" s="52" t="s">
        <v>1144</v>
      </c>
      <c r="Q15" s="52" t="s">
        <v>1144</v>
      </c>
      <c r="R15" s="52" t="s">
        <v>1144</v>
      </c>
      <c r="S15" s="52" t="s">
        <v>1144</v>
      </c>
      <c r="T15" s="52" t="s">
        <v>1144</v>
      </c>
      <c r="U15" s="52" t="s">
        <v>1144</v>
      </c>
      <c r="V15" s="52" t="s">
        <v>1144</v>
      </c>
      <c r="W15" s="52" t="s">
        <v>1144</v>
      </c>
    </row>
    <row r="16" spans="1:23" x14ac:dyDescent="0.3">
      <c r="A16" s="46" t="s">
        <v>1139</v>
      </c>
      <c r="B16" s="52" t="s">
        <v>1144</v>
      </c>
      <c r="C16" s="52" t="s">
        <v>1144</v>
      </c>
      <c r="D16" s="52" t="s">
        <v>1144</v>
      </c>
      <c r="E16" s="48"/>
      <c r="F16" s="52" t="s">
        <v>1144</v>
      </c>
      <c r="G16" s="52" t="s">
        <v>1144</v>
      </c>
      <c r="H16" s="48"/>
      <c r="I16" s="52" t="s">
        <v>1144</v>
      </c>
      <c r="J16" s="52" t="s">
        <v>1144</v>
      </c>
      <c r="K16" s="52" t="s">
        <v>1144</v>
      </c>
      <c r="L16" s="52" t="s">
        <v>1144</v>
      </c>
      <c r="M16" s="48"/>
      <c r="N16" s="48"/>
      <c r="O16" s="48"/>
      <c r="P16" s="52" t="s">
        <v>1144</v>
      </c>
      <c r="Q16" s="52" t="s">
        <v>1144</v>
      </c>
      <c r="R16" s="52" t="s">
        <v>1144</v>
      </c>
      <c r="S16" s="52" t="s">
        <v>1144</v>
      </c>
      <c r="T16" s="52" t="s">
        <v>1144</v>
      </c>
      <c r="U16" s="52" t="s">
        <v>1144</v>
      </c>
      <c r="V16" s="52" t="s">
        <v>1144</v>
      </c>
      <c r="W16" s="52" t="s">
        <v>1144</v>
      </c>
    </row>
    <row r="17" spans="1:23" x14ac:dyDescent="0.3">
      <c r="A17" s="46" t="s">
        <v>1140</v>
      </c>
      <c r="B17" s="52" t="s">
        <v>1144</v>
      </c>
      <c r="C17" s="52" t="s">
        <v>1144</v>
      </c>
      <c r="D17" s="52" t="s">
        <v>1144</v>
      </c>
      <c r="E17" s="48"/>
      <c r="F17" s="52" t="s">
        <v>1144</v>
      </c>
      <c r="G17" s="52" t="s">
        <v>1144</v>
      </c>
      <c r="H17" s="52" t="s">
        <v>1144</v>
      </c>
      <c r="I17" s="52" t="s">
        <v>1144</v>
      </c>
      <c r="J17" s="52" t="s">
        <v>1144</v>
      </c>
      <c r="K17" s="52" t="s">
        <v>1144</v>
      </c>
      <c r="L17" s="52" t="s">
        <v>1144</v>
      </c>
      <c r="M17" s="48"/>
      <c r="N17" s="48"/>
      <c r="O17" s="52" t="s">
        <v>1144</v>
      </c>
      <c r="P17" s="52" t="s">
        <v>1144</v>
      </c>
      <c r="Q17" s="52" t="s">
        <v>1144</v>
      </c>
      <c r="R17" s="52" t="s">
        <v>1144</v>
      </c>
      <c r="S17" s="52" t="s">
        <v>1144</v>
      </c>
      <c r="T17" s="52" t="s">
        <v>1144</v>
      </c>
      <c r="U17" s="52" t="s">
        <v>1144</v>
      </c>
      <c r="V17" s="52" t="s">
        <v>1144</v>
      </c>
      <c r="W17" s="52" t="s">
        <v>1144</v>
      </c>
    </row>
    <row r="18" spans="1:23" x14ac:dyDescent="0.3">
      <c r="A18" s="46" t="s">
        <v>1141</v>
      </c>
      <c r="B18" s="52" t="s">
        <v>1144</v>
      </c>
      <c r="C18" s="52" t="s">
        <v>1144</v>
      </c>
      <c r="D18" s="52" t="s">
        <v>1144</v>
      </c>
      <c r="E18" s="48"/>
      <c r="F18" s="52" t="s">
        <v>1144</v>
      </c>
      <c r="G18" s="52" t="s">
        <v>1144</v>
      </c>
      <c r="H18" s="52" t="s">
        <v>1144</v>
      </c>
      <c r="I18" s="52" t="s">
        <v>1144</v>
      </c>
      <c r="J18" s="52" t="s">
        <v>1144</v>
      </c>
      <c r="K18" s="52" t="s">
        <v>1144</v>
      </c>
      <c r="L18" s="52" t="s">
        <v>1144</v>
      </c>
      <c r="M18" s="48"/>
      <c r="N18" s="48"/>
      <c r="O18" s="52" t="s">
        <v>1144</v>
      </c>
      <c r="P18" s="52" t="s">
        <v>1144</v>
      </c>
      <c r="Q18" s="52" t="s">
        <v>1144</v>
      </c>
      <c r="R18" s="52" t="s">
        <v>1144</v>
      </c>
      <c r="S18" s="52" t="s">
        <v>1144</v>
      </c>
      <c r="T18" s="52" t="s">
        <v>1144</v>
      </c>
      <c r="U18" s="52" t="s">
        <v>1144</v>
      </c>
      <c r="V18" s="52" t="s">
        <v>1144</v>
      </c>
      <c r="W18" s="52" t="s">
        <v>1144</v>
      </c>
    </row>
    <row r="19" spans="1:23" ht="15.6" x14ac:dyDescent="0.3">
      <c r="A19" s="54" t="s">
        <v>1143</v>
      </c>
      <c r="B19" s="55" t="s">
        <v>1144</v>
      </c>
      <c r="C19" s="55" t="s">
        <v>1144</v>
      </c>
      <c r="D19" s="55" t="s">
        <v>1144</v>
      </c>
      <c r="E19" s="55" t="s">
        <v>1161</v>
      </c>
      <c r="F19" s="55" t="s">
        <v>1144</v>
      </c>
      <c r="G19" s="55" t="s">
        <v>1144</v>
      </c>
      <c r="H19" s="55" t="s">
        <v>1144</v>
      </c>
      <c r="I19" s="55" t="s">
        <v>1144</v>
      </c>
      <c r="J19" s="55" t="s">
        <v>1144</v>
      </c>
      <c r="K19" s="55" t="s">
        <v>1144</v>
      </c>
      <c r="L19" s="55" t="s">
        <v>1144</v>
      </c>
      <c r="M19" s="55" t="s">
        <v>1144</v>
      </c>
      <c r="N19" s="55" t="s">
        <v>1144</v>
      </c>
      <c r="O19" s="55" t="s">
        <v>1144</v>
      </c>
      <c r="P19" s="55" t="s">
        <v>1144</v>
      </c>
      <c r="Q19" s="57" t="s">
        <v>1147</v>
      </c>
      <c r="R19" s="57" t="s">
        <v>1147</v>
      </c>
      <c r="S19" s="57" t="s">
        <v>1147</v>
      </c>
      <c r="T19" s="57" t="s">
        <v>1147</v>
      </c>
      <c r="U19" s="57" t="s">
        <v>1147</v>
      </c>
      <c r="V19" s="57" t="s">
        <v>1147</v>
      </c>
      <c r="W19" s="55" t="s">
        <v>1144</v>
      </c>
    </row>
    <row r="20" spans="1:23" x14ac:dyDescent="0.3">
      <c r="A20" s="46" t="s">
        <v>1149</v>
      </c>
      <c r="B20" s="52" t="s">
        <v>1144</v>
      </c>
      <c r="C20" s="52" t="s">
        <v>1144</v>
      </c>
      <c r="D20" s="52" t="s">
        <v>1144</v>
      </c>
      <c r="E20" s="52" t="s">
        <v>1144</v>
      </c>
      <c r="F20" s="52" t="s">
        <v>1144</v>
      </c>
      <c r="G20" s="52" t="s">
        <v>1144</v>
      </c>
      <c r="H20" s="48"/>
      <c r="I20" s="52" t="s">
        <v>1144</v>
      </c>
      <c r="J20" s="52" t="s">
        <v>1144</v>
      </c>
      <c r="K20" s="52" t="s">
        <v>1144</v>
      </c>
      <c r="L20" s="52" t="s">
        <v>1144</v>
      </c>
      <c r="M20" s="52" t="s">
        <v>1144</v>
      </c>
      <c r="N20" s="48"/>
      <c r="O20" s="48"/>
      <c r="P20" s="48"/>
      <c r="Q20" s="48"/>
      <c r="R20" s="48"/>
      <c r="S20" s="48"/>
      <c r="T20" s="48"/>
      <c r="U20" s="48"/>
      <c r="V20" s="48"/>
      <c r="W20" s="52" t="s">
        <v>1144</v>
      </c>
    </row>
    <row r="21" spans="1:23" x14ac:dyDescent="0.3">
      <c r="A21" s="46" t="s">
        <v>1150</v>
      </c>
      <c r="B21" s="52" t="s">
        <v>1144</v>
      </c>
      <c r="C21" s="52" t="s">
        <v>1144</v>
      </c>
      <c r="D21" s="52" t="s">
        <v>1144</v>
      </c>
      <c r="E21" s="52" t="s">
        <v>1144</v>
      </c>
      <c r="F21" s="52" t="s">
        <v>1144</v>
      </c>
      <c r="G21" s="52" t="s">
        <v>1144</v>
      </c>
      <c r="H21" s="48"/>
      <c r="I21" s="52" t="s">
        <v>1144</v>
      </c>
      <c r="J21" s="52" t="s">
        <v>1144</v>
      </c>
      <c r="K21" s="52" t="s">
        <v>1144</v>
      </c>
      <c r="L21" s="52" t="s">
        <v>1144</v>
      </c>
      <c r="M21" s="52" t="s">
        <v>1144</v>
      </c>
      <c r="N21" s="48"/>
      <c r="O21" s="48"/>
      <c r="P21" s="48"/>
      <c r="Q21" s="48"/>
      <c r="R21" s="48"/>
      <c r="S21" s="48"/>
      <c r="T21" s="48"/>
      <c r="U21" s="48"/>
      <c r="V21" s="48"/>
      <c r="W21" s="52" t="s">
        <v>1144</v>
      </c>
    </row>
    <row r="22" spans="1:23" x14ac:dyDescent="0.3">
      <c r="A22" s="46" t="s">
        <v>1151</v>
      </c>
      <c r="B22" s="52" t="s">
        <v>1144</v>
      </c>
      <c r="C22" s="52" t="s">
        <v>1144</v>
      </c>
      <c r="D22" s="52" t="s">
        <v>1144</v>
      </c>
      <c r="E22" s="52" t="s">
        <v>1144</v>
      </c>
      <c r="F22" s="52" t="s">
        <v>1144</v>
      </c>
      <c r="G22" s="52" t="s">
        <v>1144</v>
      </c>
      <c r="H22" s="48"/>
      <c r="I22" s="52" t="s">
        <v>1144</v>
      </c>
      <c r="J22" s="52" t="s">
        <v>1144</v>
      </c>
      <c r="K22" s="52" t="s">
        <v>1144</v>
      </c>
      <c r="L22" s="52" t="s">
        <v>1144</v>
      </c>
      <c r="M22" s="52" t="s">
        <v>1144</v>
      </c>
      <c r="N22" s="48"/>
      <c r="O22" s="48"/>
      <c r="P22" s="48"/>
      <c r="Q22" s="48"/>
      <c r="R22" s="48"/>
      <c r="S22" s="48"/>
      <c r="T22" s="48"/>
      <c r="U22" s="48"/>
      <c r="V22" s="48"/>
      <c r="W22" s="52" t="s">
        <v>1144</v>
      </c>
    </row>
    <row r="23" spans="1:23" x14ac:dyDescent="0.3">
      <c r="A23" s="60" t="s">
        <v>1154</v>
      </c>
      <c r="B23" s="52" t="s">
        <v>1144</v>
      </c>
      <c r="C23" s="52" t="s">
        <v>1144</v>
      </c>
      <c r="D23" s="52" t="s">
        <v>1144</v>
      </c>
      <c r="E23" s="52" t="s">
        <v>1144</v>
      </c>
      <c r="F23" s="52" t="s">
        <v>1144</v>
      </c>
      <c r="G23" s="52" t="s">
        <v>1144</v>
      </c>
      <c r="H23" s="48"/>
      <c r="I23" s="52" t="s">
        <v>1144</v>
      </c>
      <c r="J23" s="52" t="s">
        <v>1144</v>
      </c>
      <c r="K23" s="52" t="s">
        <v>1144</v>
      </c>
      <c r="L23" s="52" t="s">
        <v>1144</v>
      </c>
      <c r="M23" s="52" t="s">
        <v>1144</v>
      </c>
      <c r="N23" s="48"/>
      <c r="O23" s="48"/>
      <c r="P23" s="48"/>
      <c r="Q23" s="48"/>
      <c r="R23" s="48"/>
      <c r="S23" s="48"/>
      <c r="T23" s="48"/>
      <c r="U23" s="48"/>
      <c r="V23" s="48"/>
      <c r="W23" s="52" t="s">
        <v>1144</v>
      </c>
    </row>
    <row r="24" spans="1:23" x14ac:dyDescent="0.3">
      <c r="A24" s="60" t="s">
        <v>1155</v>
      </c>
      <c r="B24" s="52" t="s">
        <v>1144</v>
      </c>
      <c r="C24" s="52" t="s">
        <v>1144</v>
      </c>
      <c r="D24" s="52" t="s">
        <v>1144</v>
      </c>
      <c r="E24" s="52" t="s">
        <v>1144</v>
      </c>
      <c r="F24" s="52" t="s">
        <v>1144</v>
      </c>
      <c r="G24" s="52" t="s">
        <v>1144</v>
      </c>
      <c r="H24" s="48"/>
      <c r="I24" s="52" t="s">
        <v>1144</v>
      </c>
      <c r="J24" s="52" t="s">
        <v>1144</v>
      </c>
      <c r="K24" s="52" t="s">
        <v>1144</v>
      </c>
      <c r="L24" s="52" t="s">
        <v>1144</v>
      </c>
      <c r="M24" s="52" t="s">
        <v>1144</v>
      </c>
      <c r="N24" s="48"/>
      <c r="O24" s="48"/>
      <c r="P24" s="48"/>
      <c r="Q24" s="48"/>
      <c r="R24" s="48"/>
      <c r="S24" s="48"/>
      <c r="T24" s="48"/>
      <c r="U24" s="48"/>
      <c r="V24" s="48"/>
      <c r="W24" s="52" t="s">
        <v>1144</v>
      </c>
    </row>
    <row r="25" spans="1:23" x14ac:dyDescent="0.3">
      <c r="A25" s="60" t="s">
        <v>1156</v>
      </c>
      <c r="B25" s="52" t="s">
        <v>1144</v>
      </c>
      <c r="C25" s="52" t="s">
        <v>1144</v>
      </c>
      <c r="D25" s="52" t="s">
        <v>1144</v>
      </c>
      <c r="E25" s="52" t="s">
        <v>1144</v>
      </c>
      <c r="F25" s="52" t="s">
        <v>1144</v>
      </c>
      <c r="G25" s="52" t="s">
        <v>1144</v>
      </c>
      <c r="H25" s="48"/>
      <c r="I25" s="52" t="s">
        <v>1144</v>
      </c>
      <c r="J25" s="52" t="s">
        <v>1144</v>
      </c>
      <c r="K25" s="52" t="s">
        <v>1144</v>
      </c>
      <c r="L25" s="52" t="s">
        <v>1144</v>
      </c>
      <c r="M25" s="52" t="s">
        <v>1144</v>
      </c>
      <c r="N25" s="48"/>
      <c r="O25" s="48"/>
      <c r="P25" s="48"/>
      <c r="Q25" s="48"/>
      <c r="R25" s="48"/>
      <c r="S25" s="48"/>
      <c r="T25" s="48"/>
      <c r="U25" s="48"/>
      <c r="V25" s="48"/>
      <c r="W25" s="52" t="s">
        <v>1144</v>
      </c>
    </row>
    <row r="26" spans="1:23" x14ac:dyDescent="0.3">
      <c r="A26" s="46" t="s">
        <v>1157</v>
      </c>
      <c r="B26" s="52" t="s">
        <v>1144</v>
      </c>
      <c r="C26" s="52" t="s">
        <v>1144</v>
      </c>
      <c r="D26" s="52" t="s">
        <v>1144</v>
      </c>
      <c r="E26" s="52" t="s">
        <v>1144</v>
      </c>
      <c r="F26" s="52" t="s">
        <v>1144</v>
      </c>
      <c r="G26" s="52" t="s">
        <v>1144</v>
      </c>
      <c r="H26" s="48"/>
      <c r="I26" s="52" t="s">
        <v>1144</v>
      </c>
      <c r="J26" s="52" t="s">
        <v>1144</v>
      </c>
      <c r="K26" s="52" t="s">
        <v>1144</v>
      </c>
      <c r="L26" s="52" t="s">
        <v>1144</v>
      </c>
      <c r="M26" s="52" t="s">
        <v>1144</v>
      </c>
      <c r="N26" s="48"/>
      <c r="O26" s="48"/>
      <c r="P26" s="48"/>
      <c r="Q26" s="48"/>
      <c r="R26" s="48"/>
      <c r="S26" s="48"/>
      <c r="T26" s="48"/>
      <c r="U26" s="48"/>
      <c r="V26" s="48"/>
      <c r="W26" s="52" t="s">
        <v>1144</v>
      </c>
    </row>
    <row r="27" spans="1:23" x14ac:dyDescent="0.3">
      <c r="A27" s="46" t="s">
        <v>1158</v>
      </c>
      <c r="B27" s="52" t="s">
        <v>1144</v>
      </c>
      <c r="C27" s="52" t="s">
        <v>1144</v>
      </c>
      <c r="D27" s="52" t="s">
        <v>1144</v>
      </c>
      <c r="E27" s="52" t="s">
        <v>1144</v>
      </c>
      <c r="F27" s="52" t="s">
        <v>1144</v>
      </c>
      <c r="G27" s="52" t="s">
        <v>1144</v>
      </c>
      <c r="H27" s="48"/>
      <c r="I27" s="52" t="s">
        <v>1144</v>
      </c>
      <c r="J27" s="52" t="s">
        <v>1144</v>
      </c>
      <c r="K27" s="52" t="s">
        <v>1144</v>
      </c>
      <c r="L27" s="52" t="s">
        <v>1144</v>
      </c>
      <c r="M27" s="52" t="s">
        <v>1144</v>
      </c>
      <c r="N27" s="48"/>
      <c r="O27" s="48"/>
      <c r="P27" s="48"/>
      <c r="Q27" s="48"/>
      <c r="R27" s="48"/>
      <c r="S27" s="48"/>
      <c r="T27" s="48"/>
      <c r="U27" s="48"/>
      <c r="V27" s="48"/>
      <c r="W27" s="52" t="s">
        <v>1144</v>
      </c>
    </row>
    <row r="28" spans="1:23" x14ac:dyDescent="0.3">
      <c r="A28" s="46" t="s">
        <v>1159</v>
      </c>
      <c r="B28" s="52" t="s">
        <v>1144</v>
      </c>
      <c r="C28" s="52" t="s">
        <v>1144</v>
      </c>
      <c r="D28" s="52" t="s">
        <v>1144</v>
      </c>
      <c r="E28" s="52" t="s">
        <v>1144</v>
      </c>
      <c r="F28" s="52" t="s">
        <v>1144</v>
      </c>
      <c r="G28" s="52" t="s">
        <v>1144</v>
      </c>
      <c r="H28" s="48"/>
      <c r="I28" s="52" t="s">
        <v>1144</v>
      </c>
      <c r="J28" s="52" t="s">
        <v>1144</v>
      </c>
      <c r="K28" s="52" t="s">
        <v>1144</v>
      </c>
      <c r="L28" s="52" t="s">
        <v>1144</v>
      </c>
      <c r="M28" s="52" t="s">
        <v>1144</v>
      </c>
      <c r="N28" s="48"/>
      <c r="O28" s="48"/>
      <c r="P28" s="48"/>
      <c r="Q28" s="48"/>
      <c r="R28" s="48"/>
      <c r="S28" s="48"/>
      <c r="T28" s="48"/>
      <c r="U28" s="48"/>
      <c r="V28" s="48"/>
      <c r="W28" s="52" t="s">
        <v>1144</v>
      </c>
    </row>
    <row r="29" spans="1:23" x14ac:dyDescent="0.3">
      <c r="A29" s="46" t="s">
        <v>1173</v>
      </c>
      <c r="B29" s="52" t="s">
        <v>1144</v>
      </c>
      <c r="C29" s="52" t="s">
        <v>1144</v>
      </c>
      <c r="D29" s="52" t="s">
        <v>1144</v>
      </c>
      <c r="E29" s="52" t="s">
        <v>1144</v>
      </c>
      <c r="F29" s="52" t="s">
        <v>1144</v>
      </c>
      <c r="G29" s="52" t="s">
        <v>1144</v>
      </c>
      <c r="H29" s="48"/>
      <c r="I29" s="52" t="s">
        <v>1144</v>
      </c>
      <c r="J29" s="52" t="s">
        <v>1144</v>
      </c>
      <c r="K29" s="52" t="s">
        <v>1144</v>
      </c>
      <c r="L29" s="52" t="s">
        <v>1144</v>
      </c>
      <c r="M29" s="52" t="s">
        <v>1144</v>
      </c>
      <c r="N29" s="48"/>
      <c r="O29" s="48"/>
      <c r="P29" s="48"/>
      <c r="Q29" s="48"/>
      <c r="R29" s="48"/>
      <c r="S29" s="48"/>
      <c r="T29" s="48"/>
      <c r="U29" s="48"/>
      <c r="V29" s="48"/>
      <c r="W29" s="52" t="s">
        <v>1144</v>
      </c>
    </row>
    <row r="30" spans="1:23" x14ac:dyDescent="0.3">
      <c r="A30" s="46" t="s">
        <v>1160</v>
      </c>
      <c r="B30" s="52" t="s">
        <v>1144</v>
      </c>
      <c r="C30" s="52" t="s">
        <v>1144</v>
      </c>
      <c r="D30" s="52" t="s">
        <v>1144</v>
      </c>
      <c r="E30" s="52" t="s">
        <v>1144</v>
      </c>
      <c r="F30" s="52" t="s">
        <v>1144</v>
      </c>
      <c r="G30" s="52" t="s">
        <v>1144</v>
      </c>
      <c r="H30" s="52" t="s">
        <v>1144</v>
      </c>
      <c r="I30" s="52" t="s">
        <v>1144</v>
      </c>
      <c r="J30" s="52" t="s">
        <v>1144</v>
      </c>
      <c r="K30" s="52" t="s">
        <v>1144</v>
      </c>
      <c r="L30" s="52" t="s">
        <v>1144</v>
      </c>
      <c r="M30" s="48"/>
      <c r="N30" s="48"/>
      <c r="O30" s="48"/>
      <c r="P30" s="48"/>
      <c r="Q30" s="48"/>
      <c r="R30" s="48"/>
      <c r="S30" s="48"/>
      <c r="T30" s="48"/>
      <c r="U30" s="48"/>
      <c r="V30" s="48"/>
      <c r="W30" s="52" t="s">
        <v>1144</v>
      </c>
    </row>
    <row r="31" spans="1:23" x14ac:dyDescent="0.3">
      <c r="A31" s="46" t="s">
        <v>1152</v>
      </c>
      <c r="B31" s="52" t="s">
        <v>1144</v>
      </c>
      <c r="C31" s="52" t="s">
        <v>1144</v>
      </c>
      <c r="D31" s="52" t="s">
        <v>1144</v>
      </c>
      <c r="E31" s="52" t="s">
        <v>1144</v>
      </c>
      <c r="F31" s="52" t="s">
        <v>1144</v>
      </c>
      <c r="G31" s="52" t="s">
        <v>1144</v>
      </c>
      <c r="H31" s="52" t="s">
        <v>1144</v>
      </c>
      <c r="I31" s="52" t="s">
        <v>1144</v>
      </c>
      <c r="J31" s="52" t="s">
        <v>1144</v>
      </c>
      <c r="K31" s="48"/>
      <c r="L31" s="52" t="s">
        <v>1144</v>
      </c>
      <c r="M31" s="48"/>
      <c r="N31" s="52" t="s">
        <v>1144</v>
      </c>
      <c r="O31" s="48"/>
      <c r="P31" s="48"/>
      <c r="Q31" s="48"/>
      <c r="R31" s="48"/>
      <c r="S31" s="48"/>
      <c r="T31" s="48"/>
      <c r="U31" s="48"/>
      <c r="V31" s="48"/>
      <c r="W31" s="52" t="s">
        <v>1144</v>
      </c>
    </row>
    <row r="32" spans="1:23" x14ac:dyDescent="0.3">
      <c r="A32" s="46" t="s">
        <v>1153</v>
      </c>
      <c r="B32" s="52" t="s">
        <v>1144</v>
      </c>
      <c r="C32" s="52" t="s">
        <v>1144</v>
      </c>
      <c r="D32" s="52" t="s">
        <v>1144</v>
      </c>
      <c r="E32" s="52" t="s">
        <v>1144</v>
      </c>
      <c r="F32" s="52" t="s">
        <v>1144</v>
      </c>
      <c r="G32" s="52" t="s">
        <v>1144</v>
      </c>
      <c r="H32" s="48"/>
      <c r="I32" s="52" t="s">
        <v>1144</v>
      </c>
      <c r="J32" s="52" t="s">
        <v>1144</v>
      </c>
      <c r="K32" s="48"/>
      <c r="L32" s="52" t="s">
        <v>1144</v>
      </c>
      <c r="M32" s="48"/>
      <c r="N32" s="48"/>
      <c r="O32" s="48"/>
      <c r="P32" s="52" t="s">
        <v>1144</v>
      </c>
      <c r="Q32" s="48"/>
      <c r="R32" s="48"/>
      <c r="S32" s="48"/>
      <c r="T32" s="48"/>
      <c r="U32" s="48"/>
      <c r="V32" s="48"/>
      <c r="W32" s="52" t="s">
        <v>1144</v>
      </c>
    </row>
    <row r="33" spans="1:23" x14ac:dyDescent="0.3">
      <c r="A33" s="46" t="s">
        <v>1140</v>
      </c>
      <c r="B33" s="52" t="s">
        <v>1144</v>
      </c>
      <c r="C33" s="52" t="s">
        <v>1144</v>
      </c>
      <c r="D33" s="52" t="s">
        <v>1144</v>
      </c>
      <c r="E33" s="52" t="s">
        <v>1144</v>
      </c>
      <c r="F33" s="52" t="s">
        <v>1144</v>
      </c>
      <c r="G33" s="52" t="s">
        <v>1144</v>
      </c>
      <c r="H33" s="52" t="s">
        <v>1144</v>
      </c>
      <c r="I33" s="52" t="s">
        <v>1144</v>
      </c>
      <c r="J33" s="52" t="s">
        <v>1144</v>
      </c>
      <c r="K33" s="52" t="s">
        <v>1144</v>
      </c>
      <c r="L33" s="52" t="s">
        <v>1144</v>
      </c>
      <c r="M33" s="48"/>
      <c r="N33" s="52" t="s">
        <v>1144</v>
      </c>
      <c r="O33" s="52" t="s">
        <v>1144</v>
      </c>
      <c r="P33" s="52" t="s">
        <v>1144</v>
      </c>
      <c r="Q33" s="48"/>
      <c r="R33" s="48"/>
      <c r="S33" s="48"/>
      <c r="T33" s="48"/>
      <c r="U33" s="48"/>
      <c r="V33" s="48"/>
      <c r="W33" s="52" t="s">
        <v>1144</v>
      </c>
    </row>
    <row r="34" spans="1:23" x14ac:dyDescent="0.3">
      <c r="A34" s="46" t="s">
        <v>1141</v>
      </c>
      <c r="B34" s="52" t="s">
        <v>1144</v>
      </c>
      <c r="C34" s="52" t="s">
        <v>1144</v>
      </c>
      <c r="D34" s="52" t="s">
        <v>1144</v>
      </c>
      <c r="E34" s="52" t="s">
        <v>1144</v>
      </c>
      <c r="F34" s="52" t="s">
        <v>1144</v>
      </c>
      <c r="G34" s="52" t="s">
        <v>1144</v>
      </c>
      <c r="H34" s="52" t="s">
        <v>1144</v>
      </c>
      <c r="I34" s="52" t="s">
        <v>1144</v>
      </c>
      <c r="J34" s="52" t="s">
        <v>1144</v>
      </c>
      <c r="K34" s="52" t="s">
        <v>1144</v>
      </c>
      <c r="L34" s="52" t="s">
        <v>1144</v>
      </c>
      <c r="M34" s="48"/>
      <c r="N34" s="52" t="s">
        <v>1144</v>
      </c>
      <c r="O34" s="52" t="s">
        <v>1144</v>
      </c>
      <c r="P34" s="52" t="s">
        <v>1144</v>
      </c>
      <c r="Q34" s="48"/>
      <c r="R34" s="48"/>
      <c r="S34" s="48"/>
      <c r="T34" s="48"/>
      <c r="U34" s="48"/>
      <c r="V34" s="48"/>
      <c r="W34" s="52" t="s">
        <v>1144</v>
      </c>
    </row>
    <row r="35" spans="1:23" x14ac:dyDescent="0.3">
      <c r="A35" s="46"/>
      <c r="B35" s="48"/>
      <c r="C35" s="48"/>
      <c r="D35" s="48"/>
      <c r="E35" s="48"/>
      <c r="F35" s="48"/>
      <c r="G35" s="48"/>
      <c r="H35" s="48"/>
      <c r="I35" s="48"/>
      <c r="J35" s="48"/>
      <c r="K35" s="48"/>
      <c r="L35" s="48"/>
      <c r="M35" s="48"/>
      <c r="N35" s="48"/>
      <c r="O35" s="48"/>
      <c r="P35" s="48"/>
      <c r="Q35" s="48"/>
      <c r="R35" s="48"/>
      <c r="S35" s="48"/>
      <c r="T35" s="48"/>
      <c r="U35" s="48"/>
      <c r="V35" s="48"/>
      <c r="W35" s="48"/>
    </row>
    <row r="36" spans="1:23" x14ac:dyDescent="0.3">
      <c r="A36" s="61" t="s">
        <v>1163</v>
      </c>
      <c r="B36" s="48"/>
      <c r="C36" s="48"/>
      <c r="D36" s="48"/>
      <c r="E36" s="48"/>
      <c r="F36" s="48"/>
      <c r="G36" s="48"/>
      <c r="H36" s="48"/>
      <c r="I36" s="48"/>
      <c r="J36" s="48"/>
      <c r="K36" s="48"/>
      <c r="L36" s="48"/>
      <c r="M36" s="48"/>
      <c r="N36" s="48"/>
      <c r="O36" s="48"/>
      <c r="P36" s="48"/>
      <c r="Q36" s="48"/>
      <c r="R36" s="48"/>
      <c r="S36" s="48"/>
      <c r="T36" s="48"/>
      <c r="U36" s="48"/>
      <c r="V36" s="48"/>
      <c r="W36" s="48"/>
    </row>
    <row r="37" spans="1:23" x14ac:dyDescent="0.3">
      <c r="B37" s="59"/>
      <c r="C37" s="59"/>
      <c r="D37" s="59"/>
      <c r="E37" s="59"/>
      <c r="F37" s="59"/>
      <c r="G37" s="59"/>
      <c r="H37" s="59"/>
      <c r="I37" s="59"/>
      <c r="J37" s="59"/>
      <c r="K37" s="59"/>
      <c r="L37" s="59"/>
      <c r="M37" s="59"/>
      <c r="N37" s="59"/>
      <c r="O37" s="59"/>
      <c r="P37" s="59"/>
      <c r="Q37" s="59"/>
      <c r="R37" s="59"/>
      <c r="S37" s="59"/>
      <c r="T37" s="59"/>
      <c r="U37" s="59"/>
      <c r="V37" s="59"/>
      <c r="W37" s="59"/>
    </row>
    <row r="38" spans="1:23" x14ac:dyDescent="0.3">
      <c r="A38" s="1" t="s">
        <v>1148</v>
      </c>
    </row>
    <row r="39" spans="1:23" x14ac:dyDescent="0.3">
      <c r="A39" s="58" t="s">
        <v>1146</v>
      </c>
    </row>
    <row r="40" spans="1:23" x14ac:dyDescent="0.3">
      <c r="A40" s="9" t="s">
        <v>1162</v>
      </c>
    </row>
    <row r="42" spans="1:23" ht="18" x14ac:dyDescent="0.35">
      <c r="A42" s="65" t="s">
        <v>1169</v>
      </c>
    </row>
  </sheetData>
  <hyperlinks>
    <hyperlink ref="B5" location="'1. Organizacion PRL'!A1" display="1. Organización PRL" xr:uid="{99848B03-FBCC-4092-A668-35E670ABF5CF}"/>
    <hyperlink ref="C5" location="'2. PRL_General'!A1" display="2. PRL_General" xr:uid="{3CEF24DB-1427-4FBA-8157-7FE6023EEE87}"/>
    <hyperlink ref="D5" location="'3. Equipos de trabajo'!A1" display="3. Equipos de trabajo" xr:uid="{230380FE-B85D-4063-BB6B-891534A56F69}"/>
    <hyperlink ref="E5" location="'4. Lugares de trabajo'!A1" display="4. Lugares de trabajo" xr:uid="{D464582A-56B5-47C0-BB5A-E7DF96AC0CC3}"/>
    <hyperlink ref="F5" location="'5. EPIS'!A1" display="5. EPIS" xr:uid="{EB99EC90-2761-4644-8883-4343D7E33C29}"/>
    <hyperlink ref="G5" location="'6. Ruido'!A1" display="6. Ruido" xr:uid="{E23FFA41-C97F-4AA6-853F-1D63E137518C}"/>
    <hyperlink ref="H5" location="'7. Vibraciones'!A1" display="7. Vibraciones" xr:uid="{81879A07-F05A-4888-877F-F4471275A383}"/>
    <hyperlink ref="I5" location="'8. S. Químicas'!A1" display="8. Sustancias Químicas" xr:uid="{190BC196-018F-40DD-97C8-EB47102FF148}"/>
    <hyperlink ref="J5" location="'9. A. Cancerígenos'!A1" display="9. Agentes Cancerígenos" xr:uid="{F6A866F3-84BF-4725-8CA1-550A08B21863}"/>
    <hyperlink ref="K5" location="'10. MMC'!A1" display="10. Manipulación de cargas manuales" xr:uid="{76C10782-DB37-4C0C-9B8F-15B47E3DFFF0}"/>
    <hyperlink ref="L5" location="'11. Señalización'!A1" display="11. Señalización" xr:uid="{24D02EE4-AD3C-4D88-8162-C4B7074029F4}"/>
    <hyperlink ref="M5" location="'12. Pantallas PVD'!A1" display="12. Pantallas de visualización de datos (PVD)" xr:uid="{A5ECC86F-6CA5-4E85-B5B9-BB660852A72B}"/>
    <hyperlink ref="N5" location="'13. ATEX'!A1" display="13. Atmósferas explosivas (ATEX)" xr:uid="{C855FFE5-973E-4C47-A524-004880B83F45}"/>
    <hyperlink ref="O5" location="'14. ELÉCTRICO'!A1" display="14. Riesgos eléctrico" xr:uid="{E739483C-E105-4BEF-BEFD-DE15B07C7C7D}"/>
    <hyperlink ref="Q5" location="'15. ACTIVIDADES MINERAS'!A1" display="15. Seguridad en centros de trabajo mineros (1389/97)" xr:uid="{32DFC7D3-817D-4C41-AD89-B7BC14515481}"/>
    <hyperlink ref="R5" location="'16. D.FACULTATIVA Y DSS'!A1" display="16. ITC ITC 02.0.01 / ITC 02.1.01 Dirección facultativa y DSS" xr:uid="{8B02EA4B-1855-4C02-BF91-9BDB6A8BA189}"/>
    <hyperlink ref="S5" location="'17. ITC POLVO'!A1" display="17. ITC 02.0.02 Polvo" xr:uid="{289C4BC5-6D7A-4CB5-B394-E2ABF4D33CD2}"/>
    <hyperlink ref="T5" location="'18. Seg. Personal'!A1" display="18. ITC 07.1.01 Trabajos a cielo abierto. Seguridad del Personal" xr:uid="{2EB49CA5-135A-446A-9781-996905A66A65}"/>
    <hyperlink ref="U5" location="'19. Desarrollo labores'!A1" display="19. ITC 07.1.03 Trabajos a cielo abierto. Desarrollo de las labores" xr:uid="{BC898542-B69F-4BC0-9356-F0DA08FD284D}"/>
    <hyperlink ref="V5" location="'20. Conformidad minería'!A1" display="20. ITC 12.0.01 – Evaluación de la conformidad de productos para uso en minería" xr:uid="{B36C9331-6C8B-41C5-87EE-92B7D0EC8BC0}"/>
    <hyperlink ref="W5" location="'21. CAE'!A1" display="21. Coordinación de Actividades Empresariales" xr:uid="{F94475F4-9704-4936-9BF6-2EE024DF1D30}"/>
    <hyperlink ref="P5" location="'15. ALTURAS'!A1" display="15. Trabajos en alturas" xr:uid="{BE4219AD-C101-488F-B46D-9570C238F6E8}"/>
    <hyperlink ref="A42" location="ÍNDICE!A1" display="VOLVER AL IÍNDICE" xr:uid="{C1F81E88-521E-4A2A-A091-9C6F13F14D52}"/>
  </hyperlink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86B6B1-E4B4-49D3-9279-5A582408DD71}">
  <sheetPr codeName="Hoja5"/>
  <dimension ref="A1:J56"/>
  <sheetViews>
    <sheetView topLeftCell="A3" workbookViewId="0">
      <selection activeCell="C28" sqref="C28"/>
    </sheetView>
  </sheetViews>
  <sheetFormatPr baseColWidth="10" defaultRowHeight="14.4" x14ac:dyDescent="0.3"/>
  <cols>
    <col min="1" max="1" width="4.21875" style="1" customWidth="1"/>
    <col min="2" max="2" width="73.6640625" style="1" customWidth="1"/>
    <col min="3" max="3" width="29.109375" style="1" bestFit="1" customWidth="1"/>
    <col min="4" max="4" width="13.21875" style="1" bestFit="1" customWidth="1"/>
    <col min="5" max="5" width="7.21875" style="1" bestFit="1" customWidth="1"/>
    <col min="6" max="6" width="13.21875" style="1" bestFit="1" customWidth="1"/>
    <col min="7" max="7" width="19.77734375" style="1" customWidth="1"/>
    <col min="8" max="8" width="24.109375" style="1" customWidth="1"/>
    <col min="9" max="9" width="27.5546875" style="1" customWidth="1"/>
    <col min="10" max="10" width="13.77734375" style="1" customWidth="1"/>
    <col min="11" max="16384" width="11.5546875" style="1"/>
  </cols>
  <sheetData>
    <row r="1" spans="1:10" ht="18" x14ac:dyDescent="0.35">
      <c r="A1" s="72" t="s">
        <v>147</v>
      </c>
      <c r="B1" s="72"/>
      <c r="C1" s="72"/>
      <c r="D1" s="72"/>
      <c r="E1" s="72"/>
      <c r="F1" s="72"/>
      <c r="G1" s="72"/>
      <c r="H1" s="72"/>
      <c r="I1" s="72"/>
    </row>
    <row r="3" spans="1:10" x14ac:dyDescent="0.3">
      <c r="A3" s="16" t="s">
        <v>15</v>
      </c>
      <c r="B3" s="16" t="s">
        <v>122</v>
      </c>
      <c r="C3" s="16" t="s">
        <v>150</v>
      </c>
      <c r="D3" s="16" t="s">
        <v>151</v>
      </c>
      <c r="E3" s="16" t="s">
        <v>116</v>
      </c>
      <c r="F3" s="16" t="s">
        <v>123</v>
      </c>
      <c r="G3" s="16" t="s">
        <v>144</v>
      </c>
      <c r="H3" s="16" t="s">
        <v>145</v>
      </c>
      <c r="I3" s="16" t="s">
        <v>146</v>
      </c>
      <c r="J3" s="16" t="s">
        <v>1164</v>
      </c>
    </row>
    <row r="4" spans="1:10" x14ac:dyDescent="0.3">
      <c r="A4" s="49">
        <v>1</v>
      </c>
      <c r="B4" s="62" t="s">
        <v>1041</v>
      </c>
      <c r="C4" s="1">
        <f>COUNTIF(Tabla2[Cumple],"SÍ")</f>
        <v>1</v>
      </c>
      <c r="D4" s="1">
        <f>COUNTIF(Tabla2[Cumple],"NO")</f>
        <v>1</v>
      </c>
      <c r="E4" s="1">
        <f>COUNTIF(Tabla2[Cumple],"N/A")</f>
        <v>1</v>
      </c>
      <c r="F4" s="27">
        <f>+Tabla1[[#This Row],[CUMPLE]]/(Tabla1[[#This Row],[CUMPLE]]+Tabla1[[#This Row],[NO CUMPLE]]-Tabla1[[#This Row],[N/A]])</f>
        <v>1</v>
      </c>
      <c r="G4" s="49">
        <f>COUNTIF(Tabla2[Estado],"Abierto")</f>
        <v>1</v>
      </c>
      <c r="H4" s="49">
        <f>COUNTIF(Tabla2[Estado],"Cerrado")</f>
        <v>1</v>
      </c>
      <c r="I4" s="49">
        <f>COUNTIF(Tabla2[Estado],"En desarrollo")</f>
        <v>1</v>
      </c>
      <c r="J4" s="27">
        <f>+Tabla1[[#This Row],[ESTADOS ABIERTOS]]/(Tabla1[[#This Row],[ESTADOS ABIERTOS]]+Tabla1[[#This Row],[ESTADOS CERRADOS]]+Tabla1[[#This Row],[ESTADOS EN DESARROLLO]])</f>
        <v>0.33333333333333331</v>
      </c>
    </row>
    <row r="5" spans="1:10" x14ac:dyDescent="0.3">
      <c r="A5" s="49">
        <v>2</v>
      </c>
      <c r="B5" s="62" t="s">
        <v>1042</v>
      </c>
      <c r="C5" s="3">
        <f>COUNTIF(Tabla25[Cumple],"SÍ")</f>
        <v>1</v>
      </c>
      <c r="D5" s="3">
        <f>COUNTIF(Tabla25[Cumple],"NO")</f>
        <v>0</v>
      </c>
      <c r="E5" s="3">
        <f>COUNTIF(Tabla25[Cumple],"N/A")</f>
        <v>0</v>
      </c>
      <c r="F5" s="3">
        <f>+Tabla1[[#This Row],[CUMPLE]]/(Tabla1[[#This Row],[CUMPLE]]+Tabla1[[#This Row],[NO CUMPLE]]-Tabla1[[#This Row],[N/A]])</f>
        <v>1</v>
      </c>
      <c r="G5" s="3">
        <f>COUNTIF(Tabla25[Estado],"Abierto")</f>
        <v>0</v>
      </c>
      <c r="H5" s="3">
        <f>COUNTIF(Tabla25[Estado],"Cerrado")</f>
        <v>0</v>
      </c>
      <c r="I5" s="3">
        <f>COUNTIF(Tabla25[Estado],"En desarrollo")</f>
        <v>0</v>
      </c>
      <c r="J5" s="27" t="e">
        <f>+Tabla1[[#This Row],[ESTADOS ABIERTOS]]/(Tabla1[[#This Row],[ESTADOS ABIERTOS]]+Tabla1[[#This Row],[ESTADOS CERRADOS]]+Tabla1[[#This Row],[ESTADOS EN DESARROLLO]])</f>
        <v>#DIV/0!</v>
      </c>
    </row>
    <row r="6" spans="1:10" x14ac:dyDescent="0.3">
      <c r="A6" s="49">
        <v>3</v>
      </c>
      <c r="B6" s="62" t="s">
        <v>1046</v>
      </c>
      <c r="C6" s="3">
        <f>COUNTIF(Tabla256[Cumple],"SÍ")</f>
        <v>0</v>
      </c>
      <c r="D6" s="3">
        <f>COUNTIF(Tabla256[Cumple],"NO")</f>
        <v>1</v>
      </c>
      <c r="E6" s="3">
        <f>COUNTIF(Tabla256[Cumple],"N/A")</f>
        <v>0</v>
      </c>
      <c r="F6" s="3">
        <f>+Tabla1[[#This Row],[CUMPLE]]/(Tabla1[[#This Row],[CUMPLE]]+Tabla1[[#This Row],[NO CUMPLE]]-Tabla1[[#This Row],[N/A]])</f>
        <v>0</v>
      </c>
      <c r="G6" s="3">
        <f>COUNTIF(Tabla256[Estado],"Abierto")</f>
        <v>0</v>
      </c>
      <c r="H6" s="3">
        <f>COUNTIF(Tabla256[Estado],"Cerrado")</f>
        <v>0</v>
      </c>
      <c r="I6" s="3">
        <f>COUNTIF(Tabla256[Estado],"En desarrollo")</f>
        <v>0</v>
      </c>
      <c r="J6" s="27" t="e">
        <f>+Tabla1[[#This Row],[ESTADOS ABIERTOS]]/(Tabla1[[#This Row],[ESTADOS ABIERTOS]]+Tabla1[[#This Row],[ESTADOS CERRADOS]]+Tabla1[[#This Row],[ESTADOS EN DESARROLLO]])</f>
        <v>#DIV/0!</v>
      </c>
    </row>
    <row r="7" spans="1:10" x14ac:dyDescent="0.3">
      <c r="A7" s="49">
        <v>4</v>
      </c>
      <c r="B7" s="62" t="s">
        <v>1048</v>
      </c>
      <c r="C7" s="3">
        <f>COUNTIF(Tabla2564[Cumple],"SÍ")</f>
        <v>0</v>
      </c>
      <c r="D7" s="3">
        <f>COUNTIF(Tabla2564[Cumple],"NO")</f>
        <v>0</v>
      </c>
      <c r="E7" s="3">
        <f>COUNTIF(Tabla2564[Cumple],"N/A")</f>
        <v>0</v>
      </c>
      <c r="F7" s="3" t="e">
        <f>+Tabla1[[#This Row],[CUMPLE]]/(Tabla1[[#This Row],[CUMPLE]]+Tabla1[[#This Row],[NO CUMPLE]]-Tabla1[[#This Row],[N/A]])</f>
        <v>#DIV/0!</v>
      </c>
      <c r="G7" s="3">
        <f>COUNTIF(Tabla2564[Estado],"Abierto")</f>
        <v>0</v>
      </c>
      <c r="H7" s="3">
        <f>COUNTIF(Tabla2564[Estado],"Cerrado")</f>
        <v>0</v>
      </c>
      <c r="I7" s="3">
        <f>COUNTIF(Tabla2564[Estado],"En desarrollo")</f>
        <v>0</v>
      </c>
      <c r="J7" s="27" t="e">
        <f>+Tabla1[[#This Row],[ESTADOS ABIERTOS]]/(Tabla1[[#This Row],[ESTADOS ABIERTOS]]+Tabla1[[#This Row],[ESTADOS CERRADOS]]+Tabla1[[#This Row],[ESTADOS EN DESARROLLO]])</f>
        <v>#DIV/0!</v>
      </c>
    </row>
    <row r="8" spans="1:10" x14ac:dyDescent="0.3">
      <c r="A8" s="49">
        <v>5</v>
      </c>
      <c r="B8" s="62" t="s">
        <v>1047</v>
      </c>
      <c r="C8" s="3">
        <f>COUNTIF(Tabla25647[Cumple],"SÍ")</f>
        <v>0</v>
      </c>
      <c r="D8" s="3">
        <f>COUNTIF(Tabla25647[Cumple],"NO")</f>
        <v>0</v>
      </c>
      <c r="E8" s="3">
        <f>COUNTIF(Tabla25647[Cumple],"N/A")</f>
        <v>0</v>
      </c>
      <c r="F8" s="3" t="e">
        <f>+Tabla1[[#This Row],[CUMPLE]]/(Tabla1[[#This Row],[CUMPLE]]+Tabla1[[#This Row],[NO CUMPLE]]-Tabla1[[#This Row],[N/A]])</f>
        <v>#DIV/0!</v>
      </c>
      <c r="G8" s="3">
        <f>COUNTIF(Tabla25647[Estado],"Abierto")</f>
        <v>0</v>
      </c>
      <c r="H8" s="3">
        <f>COUNTIF(Tabla25647[Estado],"Cerrado")</f>
        <v>0</v>
      </c>
      <c r="I8" s="3">
        <f>COUNTIF(Tabla25647[Estado],"En desarrollo")</f>
        <v>0</v>
      </c>
      <c r="J8" s="27" t="e">
        <f>+Tabla1[[#This Row],[ESTADOS ABIERTOS]]/(Tabla1[[#This Row],[ESTADOS ABIERTOS]]+Tabla1[[#This Row],[ESTADOS CERRADOS]]+Tabla1[[#This Row],[ESTADOS EN DESARROLLO]])</f>
        <v>#DIV/0!</v>
      </c>
    </row>
    <row r="9" spans="1:10" x14ac:dyDescent="0.3">
      <c r="A9" s="49">
        <v>6</v>
      </c>
      <c r="B9" s="62" t="s">
        <v>1049</v>
      </c>
      <c r="C9" s="3">
        <f>COUNTIF(Tabla256478[Cumple],"SÍ")</f>
        <v>0</v>
      </c>
      <c r="D9" s="3">
        <f>COUNTIF(Tabla256478[Cumple],"NO")</f>
        <v>0</v>
      </c>
      <c r="E9" s="3">
        <f>COUNTIF(Tabla256478[Cumple],"N/A")</f>
        <v>0</v>
      </c>
      <c r="F9" s="3" t="e">
        <f>+Tabla1[[#This Row],[CUMPLE]]/(Tabla1[[#This Row],[CUMPLE]]+Tabla1[[#This Row],[NO CUMPLE]]-Tabla1[[#This Row],[N/A]])</f>
        <v>#DIV/0!</v>
      </c>
      <c r="G9" s="3">
        <f>COUNTIF(Tabla256478[Estado],"Abierto")</f>
        <v>0</v>
      </c>
      <c r="H9" s="3">
        <f>COUNTIF(Tabla256478[Estado],"Cerrado")</f>
        <v>0</v>
      </c>
      <c r="I9" s="3">
        <f>COUNTIF(Tabla256478[Estado],"En desarrollo")</f>
        <v>0</v>
      </c>
      <c r="J9" s="27" t="e">
        <f>+Tabla1[[#This Row],[ESTADOS ABIERTOS]]/(Tabla1[[#This Row],[ESTADOS ABIERTOS]]+Tabla1[[#This Row],[ESTADOS CERRADOS]]+Tabla1[[#This Row],[ESTADOS EN DESARROLLO]])</f>
        <v>#DIV/0!</v>
      </c>
    </row>
    <row r="10" spans="1:10" x14ac:dyDescent="0.3">
      <c r="A10" s="49">
        <v>7</v>
      </c>
      <c r="B10" s="62" t="s">
        <v>1050</v>
      </c>
      <c r="C10" s="3">
        <f>COUNTIF(Tabla2564789[Cumple],"SÍ")</f>
        <v>0</v>
      </c>
      <c r="D10" s="3">
        <f>COUNTIF(Tabla2564789[Cumple],"NO")</f>
        <v>0</v>
      </c>
      <c r="E10" s="3">
        <f>COUNTIF(Tabla2564789[Cumple],"N/A")</f>
        <v>0</v>
      </c>
      <c r="F10" s="3" t="e">
        <f>+Tabla1[[#This Row],[CUMPLE]]/(Tabla1[[#This Row],[CUMPLE]]+Tabla1[[#This Row],[NO CUMPLE]]-Tabla1[[#This Row],[N/A]])</f>
        <v>#DIV/0!</v>
      </c>
      <c r="G10" s="3">
        <f>COUNTIF(Tabla2564789[Estado],"Abierto")</f>
        <v>0</v>
      </c>
      <c r="H10" s="3">
        <f>COUNTIF(Tabla2564789[Estado],"Cerrado")</f>
        <v>0</v>
      </c>
      <c r="I10" s="3">
        <f>COUNTIF(Tabla2564789[Estado],"En desarrollo")</f>
        <v>0</v>
      </c>
      <c r="J10" s="27" t="e">
        <f>+Tabla1[[#This Row],[ESTADOS ABIERTOS]]/(Tabla1[[#This Row],[ESTADOS ABIERTOS]]+Tabla1[[#This Row],[ESTADOS CERRADOS]]+Tabla1[[#This Row],[ESTADOS EN DESARROLLO]])</f>
        <v>#DIV/0!</v>
      </c>
    </row>
    <row r="11" spans="1:10" x14ac:dyDescent="0.3">
      <c r="A11" s="49">
        <v>8</v>
      </c>
      <c r="B11" s="62" t="s">
        <v>1052</v>
      </c>
      <c r="C11" s="3">
        <f>COUNTIF(Tabla256478910[Cumple],"SÍ")</f>
        <v>0</v>
      </c>
      <c r="D11" s="3">
        <f>COUNTIF(Tabla256478910[Cumple],"NO")</f>
        <v>0</v>
      </c>
      <c r="E11" s="3">
        <f>COUNTIF(Tabla256478910[Cumple],"N/A")</f>
        <v>0</v>
      </c>
      <c r="F11" s="3" t="e">
        <f>+Tabla1[[#This Row],[CUMPLE]]/(Tabla1[[#This Row],[CUMPLE]]+Tabla1[[#This Row],[NO CUMPLE]]-Tabla1[[#This Row],[N/A]])</f>
        <v>#DIV/0!</v>
      </c>
      <c r="G11" s="3">
        <f>COUNTIF(Tabla256478910[Estado],"Abierto")</f>
        <v>0</v>
      </c>
      <c r="H11" s="3">
        <f>COUNTIF(Tabla256478910[Estado],"Cerrado")</f>
        <v>0</v>
      </c>
      <c r="I11" s="3">
        <f>COUNTIF(Tabla256478910[Estado],"En desarrollo")</f>
        <v>0</v>
      </c>
      <c r="J11" s="27" t="e">
        <f>+Tabla1[[#This Row],[ESTADOS ABIERTOS]]/(Tabla1[[#This Row],[ESTADOS ABIERTOS]]+Tabla1[[#This Row],[ESTADOS CERRADOS]]+Tabla1[[#This Row],[ESTADOS EN DESARROLLO]])</f>
        <v>#DIV/0!</v>
      </c>
    </row>
    <row r="12" spans="1:10" x14ac:dyDescent="0.3">
      <c r="A12" s="49">
        <v>9</v>
      </c>
      <c r="B12" s="62" t="s">
        <v>1051</v>
      </c>
      <c r="C12" s="3">
        <f>COUNTIF(Tabla25647891011[Cumple],"SÍ")</f>
        <v>0</v>
      </c>
      <c r="D12" s="3">
        <f>COUNTIF(Tabla25647891011[Cumple],"NO")</f>
        <v>0</v>
      </c>
      <c r="E12" s="3">
        <f>COUNTIF(Tabla25647891011[Cumple],"N/A")</f>
        <v>0</v>
      </c>
      <c r="F12" s="3" t="e">
        <f>+Tabla1[[#This Row],[CUMPLE]]/(Tabla1[[#This Row],[CUMPLE]]+Tabla1[[#This Row],[NO CUMPLE]]-Tabla1[[#This Row],[N/A]])</f>
        <v>#DIV/0!</v>
      </c>
      <c r="G12" s="3">
        <f>COUNTIF(Tabla25647891011[Estado],"Abierto")</f>
        <v>0</v>
      </c>
      <c r="H12" s="3">
        <f>COUNTIF(Tabla25647891011[Estado],"Cerrado")</f>
        <v>0</v>
      </c>
      <c r="I12" s="3">
        <f>COUNTIF(Tabla25647891011[Estado],"En desarrollo")</f>
        <v>0</v>
      </c>
      <c r="J12" s="27" t="e">
        <f>+Tabla1[[#This Row],[ESTADOS ABIERTOS]]/(Tabla1[[#This Row],[ESTADOS ABIERTOS]]+Tabla1[[#This Row],[ESTADOS CERRADOS]]+Tabla1[[#This Row],[ESTADOS EN DESARROLLO]])</f>
        <v>#DIV/0!</v>
      </c>
    </row>
    <row r="13" spans="1:10" x14ac:dyDescent="0.3">
      <c r="A13" s="49">
        <v>10</v>
      </c>
      <c r="B13" s="62" t="s">
        <v>1053</v>
      </c>
      <c r="C13" s="3">
        <f>COUNTIF(Tabla2564789101112[Cumple],"SÍ")</f>
        <v>0</v>
      </c>
      <c r="D13" s="3">
        <f>COUNTIF(Tabla2564789101112[Cumple],"NO")</f>
        <v>0</v>
      </c>
      <c r="E13" s="3">
        <f>COUNTIF(Tabla2564789101112[Cumple],"N/A")</f>
        <v>0</v>
      </c>
      <c r="F13" s="3" t="e">
        <f>+Tabla1[[#This Row],[CUMPLE]]/(Tabla1[[#This Row],[CUMPLE]]+Tabla1[[#This Row],[NO CUMPLE]]-Tabla1[[#This Row],[N/A]])</f>
        <v>#DIV/0!</v>
      </c>
      <c r="G13" s="3">
        <f>COUNTIF(Tabla2564789101112[Estado],"Abierto")</f>
        <v>0</v>
      </c>
      <c r="H13" s="3">
        <f>COUNTIF(Tabla2564789101112[Estado],"Cerrado")</f>
        <v>0</v>
      </c>
      <c r="I13" s="3">
        <f>COUNTIF(Tabla2564789101112[Estado],"En desarrollo")</f>
        <v>0</v>
      </c>
      <c r="J13" s="27" t="e">
        <f>+Tabla1[[#This Row],[ESTADOS ABIERTOS]]/(Tabla1[[#This Row],[ESTADOS ABIERTOS]]+Tabla1[[#This Row],[ESTADOS CERRADOS]]+Tabla1[[#This Row],[ESTADOS EN DESARROLLO]])</f>
        <v>#DIV/0!</v>
      </c>
    </row>
    <row r="14" spans="1:10" x14ac:dyDescent="0.3">
      <c r="A14" s="49">
        <v>11</v>
      </c>
      <c r="B14" s="62" t="s">
        <v>1054</v>
      </c>
      <c r="C14" s="3">
        <f>COUNTIF(Tabla256413[Cumple],"SÍ")</f>
        <v>0</v>
      </c>
      <c r="D14" s="3">
        <f>COUNTIF(Tabla256413[Cumple],"NO")</f>
        <v>0</v>
      </c>
      <c r="E14" s="3">
        <f>COUNTIF(Tabla256413[Cumple],"N/A")</f>
        <v>0</v>
      </c>
      <c r="F14" s="3" t="e">
        <f>+Tabla1[[#This Row],[CUMPLE]]/(Tabla1[[#This Row],[CUMPLE]]+Tabla1[[#This Row],[NO CUMPLE]]-Tabla1[[#This Row],[N/A]])</f>
        <v>#DIV/0!</v>
      </c>
      <c r="G14" s="3">
        <f>COUNTIF(Tabla256413[Estado],"Abierto")</f>
        <v>0</v>
      </c>
      <c r="H14" s="3">
        <f>COUNTIF(Tabla256413[Estado],"Cerrado")</f>
        <v>0</v>
      </c>
      <c r="I14" s="3">
        <f>COUNTIF(Tabla256413[Estado],"En desarrollo")</f>
        <v>0</v>
      </c>
      <c r="J14" s="27" t="e">
        <f>+Tabla1[[#This Row],[ESTADOS ABIERTOS]]/(Tabla1[[#This Row],[ESTADOS ABIERTOS]]+Tabla1[[#This Row],[ESTADOS CERRADOS]]+Tabla1[[#This Row],[ESTADOS EN DESARROLLO]])</f>
        <v>#DIV/0!</v>
      </c>
    </row>
    <row r="15" spans="1:10" x14ac:dyDescent="0.3">
      <c r="A15" s="49">
        <v>12</v>
      </c>
      <c r="B15" s="62" t="s">
        <v>1055</v>
      </c>
      <c r="C15" s="3">
        <f>COUNTIF(Tabla25641314[Cumple],"SÍ")</f>
        <v>0</v>
      </c>
      <c r="D15" s="3">
        <f>COUNTIF(Tabla25641314[Cumple],"NO")</f>
        <v>0</v>
      </c>
      <c r="E15" s="3">
        <f>COUNTIF(Tabla25641314[Cumple],"N/A")</f>
        <v>0</v>
      </c>
      <c r="F15" s="3" t="e">
        <f>+Tabla1[[#This Row],[CUMPLE]]/(Tabla1[[#This Row],[CUMPLE]]+Tabla1[[#This Row],[NO CUMPLE]]-Tabla1[[#This Row],[N/A]])</f>
        <v>#DIV/0!</v>
      </c>
      <c r="G15" s="3">
        <f>COUNTIF(Tabla25641314[Estado],"Abierto")</f>
        <v>0</v>
      </c>
      <c r="H15" s="3">
        <f>COUNTIF(Tabla25641314[Estado],"Cerrado")</f>
        <v>0</v>
      </c>
      <c r="I15" s="3">
        <f>COUNTIF(Tabla25641314[Estado],"En desarrollo")</f>
        <v>0</v>
      </c>
      <c r="J15" s="27" t="e">
        <f>+Tabla1[[#This Row],[ESTADOS ABIERTOS]]/(Tabla1[[#This Row],[ESTADOS ABIERTOS]]+Tabla1[[#This Row],[ESTADOS CERRADOS]]+Tabla1[[#This Row],[ESTADOS EN DESARROLLO]])</f>
        <v>#DIV/0!</v>
      </c>
    </row>
    <row r="16" spans="1:10" x14ac:dyDescent="0.3">
      <c r="A16" s="49">
        <v>13</v>
      </c>
      <c r="B16" s="62" t="s">
        <v>1056</v>
      </c>
      <c r="C16" s="3">
        <f>COUNTIF(Tabla2564131415[Cumple],"SÍ")</f>
        <v>0</v>
      </c>
      <c r="D16" s="3">
        <f>COUNTIF(Tabla2564131415[Cumple],"NO")</f>
        <v>0</v>
      </c>
      <c r="E16" s="3">
        <f>COUNTIF(Tabla2564131415[Cumple],"N/A")</f>
        <v>0</v>
      </c>
      <c r="F16" s="3" t="e">
        <f>+Tabla1[[#This Row],[CUMPLE]]/(Tabla1[[#This Row],[CUMPLE]]+Tabla1[[#This Row],[NO CUMPLE]]-Tabla1[[#This Row],[N/A]])</f>
        <v>#DIV/0!</v>
      </c>
      <c r="G16" s="3">
        <f>COUNTIF(Tabla2564131415[Estado],"Abierto")</f>
        <v>0</v>
      </c>
      <c r="H16" s="3">
        <f>COUNTIF(Tabla2564131415[Estado],"Cerrado")</f>
        <v>0</v>
      </c>
      <c r="I16" s="3">
        <f>COUNTIF(Tabla2564131415[Estado],"En desarrollo")</f>
        <v>0</v>
      </c>
      <c r="J16" s="27" t="e">
        <f>+Tabla1[[#This Row],[ESTADOS ABIERTOS]]/(Tabla1[[#This Row],[ESTADOS ABIERTOS]]+Tabla1[[#This Row],[ESTADOS CERRADOS]]+Tabla1[[#This Row],[ESTADOS EN DESARROLLO]])</f>
        <v>#DIV/0!</v>
      </c>
    </row>
    <row r="17" spans="1:10" x14ac:dyDescent="0.3">
      <c r="A17" s="49">
        <v>14</v>
      </c>
      <c r="B17" s="62" t="s">
        <v>1057</v>
      </c>
      <c r="C17" s="3">
        <f>COUNTIF(Tabla256413141523[Cumple],"SÍ")</f>
        <v>0</v>
      </c>
      <c r="D17" s="3">
        <f>COUNTIF(Tabla256413141523[Cumple],"NO")</f>
        <v>0</v>
      </c>
      <c r="E17" s="3">
        <f>COUNTIF(Tabla256413141523[Cumple],"N/A")</f>
        <v>0</v>
      </c>
      <c r="F17" s="3" t="e">
        <f>+Tabla1[[#This Row],[CUMPLE]]/(Tabla1[[#This Row],[CUMPLE]]+Tabla1[[#This Row],[NO CUMPLE]]-Tabla1[[#This Row],[N/A]])</f>
        <v>#DIV/0!</v>
      </c>
      <c r="G17" s="3">
        <f>COUNTIF(Tabla256413141523[Estado],"Abierto")</f>
        <v>0</v>
      </c>
      <c r="H17" s="3">
        <f>COUNTIF(Tabla256413141523[Estado],"Cerrado")</f>
        <v>0</v>
      </c>
      <c r="I17" s="3">
        <f>COUNTIF(Tabla256413141523[Estado],"En desarrollo")</f>
        <v>0</v>
      </c>
      <c r="J17" s="27" t="e">
        <f>+Tabla1[[#This Row],[ESTADOS ABIERTOS]]/(Tabla1[[#This Row],[ESTADOS ABIERTOS]]+Tabla1[[#This Row],[ESTADOS CERRADOS]]+Tabla1[[#This Row],[ESTADOS EN DESARROLLO]])</f>
        <v>#DIV/0!</v>
      </c>
    </row>
    <row r="18" spans="1:10" x14ac:dyDescent="0.3">
      <c r="A18" s="49">
        <v>15</v>
      </c>
      <c r="B18" s="62" t="s">
        <v>1081</v>
      </c>
      <c r="C18" s="3">
        <f>COUNTIF(Tabla256478910111224[Cumple],"SÍ")</f>
        <v>0</v>
      </c>
      <c r="D18" s="3">
        <f>COUNTIF(Tabla256478910111224[Cumple],"NO")</f>
        <v>0</v>
      </c>
      <c r="E18" s="3">
        <f>COUNTIF(Tabla256478910111224[Cumple],"N/A")</f>
        <v>0</v>
      </c>
      <c r="F18" s="3" t="e">
        <f>+Tabla1[[#This Row],[CUMPLE]]/(Tabla1[[#This Row],[CUMPLE]]+Tabla1[[#This Row],[NO CUMPLE]]-Tabla1[[#This Row],[N/A]])</f>
        <v>#DIV/0!</v>
      </c>
      <c r="G18" s="3">
        <f>COUNTIF(Tabla256478910111224[Estado],"Abierto")</f>
        <v>0</v>
      </c>
      <c r="H18" s="3">
        <f>COUNTIF(Tabla256478910111224[Estado],"Cerrado")</f>
        <v>0</v>
      </c>
      <c r="I18" s="3">
        <f>COUNTIF(Tabla256478910111224[Estado],"En desarrollo")</f>
        <v>0</v>
      </c>
      <c r="J18" s="27" t="e">
        <f>+Tabla1[[#This Row],[ESTADOS ABIERTOS]]/(Tabla1[[#This Row],[ESTADOS ABIERTOS]]+Tabla1[[#This Row],[ESTADOS CERRADOS]]+Tabla1[[#This Row],[ESTADOS EN DESARROLLO]])</f>
        <v>#DIV/0!</v>
      </c>
    </row>
    <row r="19" spans="1:10" x14ac:dyDescent="0.3">
      <c r="A19" s="49">
        <v>16</v>
      </c>
      <c r="B19" s="62" t="s">
        <v>1074</v>
      </c>
      <c r="C19" s="3">
        <f>COUNTIF(Tabla256413141516[Cumple],"SÍ")</f>
        <v>0</v>
      </c>
      <c r="D19" s="3">
        <f>COUNTIF(Tabla256413141516[Cumple],"NO")</f>
        <v>0</v>
      </c>
      <c r="E19" s="3">
        <f>COUNTIF(Tabla256413141516[Cumple],"N/A")</f>
        <v>0</v>
      </c>
      <c r="F19" s="3" t="e">
        <f>+Tabla1[[#This Row],[CUMPLE]]/(Tabla1[[#This Row],[CUMPLE]]+Tabla1[[#This Row],[NO CUMPLE]]-Tabla1[[#This Row],[N/A]])</f>
        <v>#DIV/0!</v>
      </c>
      <c r="G19" s="3">
        <f>COUNTIF(Tabla256413141516[Estado],"Abierto")</f>
        <v>0</v>
      </c>
      <c r="H19" s="3">
        <f>COUNTIF(Tabla256413141516[Estado],"Cerrado")</f>
        <v>0</v>
      </c>
      <c r="I19" s="3">
        <f>COUNTIF(Tabla256413141516[Estado],"En desarrollo")</f>
        <v>0</v>
      </c>
      <c r="J19" s="27" t="e">
        <f>+Tabla1[[#This Row],[ESTADOS ABIERTOS]]/(Tabla1[[#This Row],[ESTADOS ABIERTOS]]+Tabla1[[#This Row],[ESTADOS CERRADOS]]+Tabla1[[#This Row],[ESTADOS EN DESARROLLO]])</f>
        <v>#DIV/0!</v>
      </c>
    </row>
    <row r="20" spans="1:10" x14ac:dyDescent="0.3">
      <c r="A20" s="49">
        <v>17</v>
      </c>
      <c r="B20" s="62" t="s">
        <v>1075</v>
      </c>
      <c r="C20" s="3">
        <f>COUNTIF(Tabla25641314151617[Cumple],"SÍ")</f>
        <v>0</v>
      </c>
      <c r="D20" s="3">
        <f>COUNTIF(Tabla25641314151617[Cumple],"NO")</f>
        <v>0</v>
      </c>
      <c r="E20" s="3">
        <f>COUNTIF(Tabla25641314151617[Cumple],"N/A")</f>
        <v>0</v>
      </c>
      <c r="F20" s="3" t="e">
        <f>+Tabla1[[#This Row],[CUMPLE]]/(Tabla1[[#This Row],[CUMPLE]]+Tabla1[[#This Row],[NO CUMPLE]]-Tabla1[[#This Row],[N/A]])</f>
        <v>#DIV/0!</v>
      </c>
      <c r="G20" s="3">
        <f>COUNTIF(Tabla25641314151617[Estado],"Abierto")</f>
        <v>0</v>
      </c>
      <c r="H20" s="3">
        <f>COUNTIF(Tabla25641314151617[Estado],"Cerrado")</f>
        <v>0</v>
      </c>
      <c r="I20" s="3">
        <f>COUNTIF(Tabla25641314151617[Estado],"En desarrollo")</f>
        <v>0</v>
      </c>
      <c r="J20" s="27" t="e">
        <f>+Tabla1[[#This Row],[ESTADOS ABIERTOS]]/(Tabla1[[#This Row],[ESTADOS ABIERTOS]]+Tabla1[[#This Row],[ESTADOS CERRADOS]]+Tabla1[[#This Row],[ESTADOS EN DESARROLLO]])</f>
        <v>#DIV/0!</v>
      </c>
    </row>
    <row r="21" spans="1:10" x14ac:dyDescent="0.3">
      <c r="A21" s="49">
        <v>18</v>
      </c>
      <c r="B21" s="62" t="s">
        <v>1076</v>
      </c>
      <c r="C21" s="3">
        <f>COUNTIF(Tabla2564131415161718[Cumple],"SÍ")</f>
        <v>0</v>
      </c>
      <c r="D21" s="3">
        <f>COUNTIF(Tabla2564131415161718[Cumple],"NO")</f>
        <v>0</v>
      </c>
      <c r="E21" s="3">
        <f>COUNTIF(Tabla2564131415161718[Cumple],"N/A")</f>
        <v>0</v>
      </c>
      <c r="F21" s="3" t="e">
        <f>+Tabla1[[#This Row],[CUMPLE]]/(Tabla1[[#This Row],[CUMPLE]]+Tabla1[[#This Row],[NO CUMPLE]]-Tabla1[[#This Row],[N/A]])</f>
        <v>#DIV/0!</v>
      </c>
      <c r="G21" s="3">
        <f>COUNTIF(Tabla2564131415161718[Estado],"Abierto")</f>
        <v>0</v>
      </c>
      <c r="H21" s="3">
        <f>COUNTIF(Tabla2564131415161718[Estado],"Cerrado")</f>
        <v>0</v>
      </c>
      <c r="I21" s="3">
        <f>COUNTIF(Tabla2564131415161718[Estado],"En desarrollo")</f>
        <v>0</v>
      </c>
      <c r="J21" s="27" t="e">
        <f>+Tabla1[[#This Row],[ESTADOS ABIERTOS]]/(Tabla1[[#This Row],[ESTADOS ABIERTOS]]+Tabla1[[#This Row],[ESTADOS CERRADOS]]+Tabla1[[#This Row],[ESTADOS EN DESARROLLO]])</f>
        <v>#DIV/0!</v>
      </c>
    </row>
    <row r="22" spans="1:10" x14ac:dyDescent="0.3">
      <c r="A22" s="49">
        <v>19</v>
      </c>
      <c r="B22" s="62" t="s">
        <v>1077</v>
      </c>
      <c r="C22" s="3">
        <f>COUNTIF(Tabla256413141516171819[Cumple],"SÍ")</f>
        <v>0</v>
      </c>
      <c r="D22" s="3">
        <f>COUNTIF(Tabla256413141516171819[Cumple],"NO")</f>
        <v>0</v>
      </c>
      <c r="E22" s="3">
        <f>COUNTIF(Tabla256413141516171819[Cumple],"N/A")</f>
        <v>0</v>
      </c>
      <c r="F22" s="3" t="e">
        <f>+Tabla1[[#This Row],[CUMPLE]]/(Tabla1[[#This Row],[CUMPLE]]+Tabla1[[#This Row],[NO CUMPLE]]-Tabla1[[#This Row],[N/A]])</f>
        <v>#DIV/0!</v>
      </c>
      <c r="G22" s="3">
        <f>COUNTIF(Tabla256413141516171819[Estado],"Abierto")</f>
        <v>0</v>
      </c>
      <c r="H22" s="3">
        <f>COUNTIF(Tabla256413141516171819[Estado],"Cerrado")</f>
        <v>0</v>
      </c>
      <c r="I22" s="3">
        <f>COUNTIF(Tabla256413141516171819[Estado],"En desarrollo")</f>
        <v>0</v>
      </c>
      <c r="J22" s="27" t="e">
        <f>+Tabla1[[#This Row],[ESTADOS ABIERTOS]]/(Tabla1[[#This Row],[ESTADOS ABIERTOS]]+Tabla1[[#This Row],[ESTADOS CERRADOS]]+Tabla1[[#This Row],[ESTADOS EN DESARROLLO]])</f>
        <v>#DIV/0!</v>
      </c>
    </row>
    <row r="23" spans="1:10" x14ac:dyDescent="0.3">
      <c r="A23" s="49">
        <v>20</v>
      </c>
      <c r="B23" s="62" t="s">
        <v>1078</v>
      </c>
      <c r="C23" s="3">
        <f>COUNTIF(Tabla25641314151617181920[Cumple],"SÍ")</f>
        <v>0</v>
      </c>
      <c r="D23" s="3">
        <f>COUNTIF(Tabla25641314151617181920[Cumple],"NO")</f>
        <v>0</v>
      </c>
      <c r="E23" s="3">
        <f>COUNTIF(Tabla25641314151617181920[Cumple],"N/A")</f>
        <v>0</v>
      </c>
      <c r="F23" s="3" t="e">
        <f>+Tabla1[[#This Row],[CUMPLE]]/(Tabla1[[#This Row],[CUMPLE]]+Tabla1[[#This Row],[NO CUMPLE]]-Tabla1[[#This Row],[N/A]])</f>
        <v>#DIV/0!</v>
      </c>
      <c r="G23" s="3">
        <f>COUNTIF(Tabla25641314151617181920[Estado],"Abierto")</f>
        <v>0</v>
      </c>
      <c r="H23" s="3">
        <f>COUNTIF(Tabla25641314151617181920[Estado],"Cerrado")</f>
        <v>0</v>
      </c>
      <c r="I23" s="3">
        <f>COUNTIF(Tabla25641314151617181920[Estado],"En desarrollo")</f>
        <v>0</v>
      </c>
      <c r="J23" s="27" t="e">
        <f>+Tabla1[[#This Row],[ESTADOS ABIERTOS]]/(Tabla1[[#This Row],[ESTADOS ABIERTOS]]+Tabla1[[#This Row],[ESTADOS CERRADOS]]+Tabla1[[#This Row],[ESTADOS EN DESARROLLO]])</f>
        <v>#DIV/0!</v>
      </c>
    </row>
    <row r="24" spans="1:10" x14ac:dyDescent="0.3">
      <c r="A24" s="49">
        <v>21</v>
      </c>
      <c r="B24" s="62" t="s">
        <v>1079</v>
      </c>
      <c r="C24" s="3">
        <f>COUNTIF(Tabla2564131415161718192021[Cumple],"SÍ")</f>
        <v>0</v>
      </c>
      <c r="D24" s="3">
        <f>COUNTIF(Tabla2564131415161718192021[Cumple],"NO")</f>
        <v>0</v>
      </c>
      <c r="E24" s="3">
        <f>COUNTIF(Tabla2564131415161718192021[Cumple],"N/A")</f>
        <v>0</v>
      </c>
      <c r="F24" s="3" t="e">
        <f>+Tabla1[[#This Row],[CUMPLE]]/(Tabla1[[#This Row],[CUMPLE]]+Tabla1[[#This Row],[NO CUMPLE]]-Tabla1[[#This Row],[N/A]])</f>
        <v>#DIV/0!</v>
      </c>
      <c r="G24" s="3">
        <f>COUNTIF(Tabla2564131415161718192021[Estado],"Abierto")</f>
        <v>0</v>
      </c>
      <c r="H24" s="3">
        <f>COUNTIF(Tabla2564131415161718192021[Estado],"Cerrado")</f>
        <v>0</v>
      </c>
      <c r="I24" s="3">
        <f>COUNTIF(Tabla2564131415161718192021[Estado],"En desarrollo")</f>
        <v>0</v>
      </c>
      <c r="J24" s="27" t="e">
        <f>+Tabla1[[#This Row],[ESTADOS ABIERTOS]]/(Tabla1[[#This Row],[ESTADOS ABIERTOS]]+Tabla1[[#This Row],[ESTADOS CERRADOS]]+Tabla1[[#This Row],[ESTADOS EN DESARROLLO]])</f>
        <v>#DIV/0!</v>
      </c>
    </row>
    <row r="25" spans="1:10" x14ac:dyDescent="0.3">
      <c r="A25" s="49">
        <v>22</v>
      </c>
      <c r="B25" s="47" t="s">
        <v>1080</v>
      </c>
      <c r="C25" s="3">
        <f>COUNTIF(Tabla256413141522[Cumple],"SÍ")</f>
        <v>0</v>
      </c>
      <c r="D25" s="3">
        <f>COUNTIF(Tabla256413141522[Cumple],"NO")</f>
        <v>0</v>
      </c>
      <c r="E25" s="3">
        <f>COUNTIF(Tabla256413141522[Cumple],"N/A")</f>
        <v>0</v>
      </c>
      <c r="F25" s="3" t="e">
        <f>+Tabla1[[#This Row],[CUMPLE]]/(Tabla1[[#This Row],[CUMPLE]]+Tabla1[[#This Row],[NO CUMPLE]]-Tabla1[[#This Row],[N/A]])</f>
        <v>#DIV/0!</v>
      </c>
      <c r="G25" s="3">
        <f>COUNTIF(Tabla256413141522[Estado],"Abierto")</f>
        <v>0</v>
      </c>
      <c r="H25" s="3">
        <f>COUNTIF(Tabla256413141522[Estado],"Cerrado")</f>
        <v>0</v>
      </c>
      <c r="I25" s="3">
        <f>COUNTIF(Tabla256413141522[Estado],"En desarrollo")</f>
        <v>0</v>
      </c>
      <c r="J25" s="27" t="e">
        <f>+Tabla1[[#This Row],[ESTADOS ABIERTOS]]/(Tabla1[[#This Row],[ESTADOS ABIERTOS]]+Tabla1[[#This Row],[ESTADOS CERRADOS]]+Tabla1[[#This Row],[ESTADOS EN DESARROLLO]])</f>
        <v>#DIV/0!</v>
      </c>
    </row>
    <row r="30" spans="1:10" ht="43.2" x14ac:dyDescent="0.3">
      <c r="B30" s="28" t="s">
        <v>148</v>
      </c>
      <c r="C30" s="11" t="s">
        <v>153</v>
      </c>
      <c r="D30" s="33" t="s">
        <v>1165</v>
      </c>
    </row>
    <row r="31" spans="1:10" x14ac:dyDescent="0.3">
      <c r="B31" s="29" t="s">
        <v>1041</v>
      </c>
      <c r="C31" s="11">
        <v>1</v>
      </c>
      <c r="D31" s="11">
        <v>1</v>
      </c>
    </row>
    <row r="32" spans="1:10" x14ac:dyDescent="0.3">
      <c r="B32" s="29" t="s">
        <v>1042</v>
      </c>
      <c r="C32" s="11">
        <v>0</v>
      </c>
      <c r="D32" s="11">
        <v>0</v>
      </c>
    </row>
    <row r="33" spans="2:4" x14ac:dyDescent="0.3">
      <c r="B33" s="29" t="s">
        <v>1046</v>
      </c>
      <c r="C33" s="11">
        <v>0</v>
      </c>
      <c r="D33" s="11">
        <v>0</v>
      </c>
    </row>
    <row r="34" spans="2:4" x14ac:dyDescent="0.3">
      <c r="B34" s="29" t="s">
        <v>1048</v>
      </c>
      <c r="C34" s="11">
        <v>0</v>
      </c>
      <c r="D34" s="11">
        <v>0</v>
      </c>
    </row>
    <row r="35" spans="2:4" x14ac:dyDescent="0.3">
      <c r="B35" s="29" t="s">
        <v>1047</v>
      </c>
      <c r="C35" s="11">
        <v>0</v>
      </c>
      <c r="D35" s="11">
        <v>0</v>
      </c>
    </row>
    <row r="36" spans="2:4" x14ac:dyDescent="0.3">
      <c r="B36" s="29" t="s">
        <v>1049</v>
      </c>
      <c r="C36" s="11">
        <v>0</v>
      </c>
      <c r="D36" s="11">
        <v>0</v>
      </c>
    </row>
    <row r="37" spans="2:4" x14ac:dyDescent="0.3">
      <c r="B37" s="29" t="s">
        <v>1050</v>
      </c>
      <c r="C37" s="11">
        <v>0</v>
      </c>
      <c r="D37" s="11">
        <v>0</v>
      </c>
    </row>
    <row r="38" spans="2:4" x14ac:dyDescent="0.3">
      <c r="B38" s="29" t="s">
        <v>1052</v>
      </c>
      <c r="C38" s="11">
        <v>0</v>
      </c>
      <c r="D38" s="11">
        <v>0</v>
      </c>
    </row>
    <row r="39" spans="2:4" x14ac:dyDescent="0.3">
      <c r="B39" s="29" t="s">
        <v>1051</v>
      </c>
      <c r="C39" s="11">
        <v>0</v>
      </c>
      <c r="D39" s="11">
        <v>0</v>
      </c>
    </row>
    <row r="40" spans="2:4" x14ac:dyDescent="0.3">
      <c r="B40" s="29" t="s">
        <v>1053</v>
      </c>
      <c r="C40" s="11">
        <v>0</v>
      </c>
      <c r="D40" s="11">
        <v>0</v>
      </c>
    </row>
    <row r="41" spans="2:4" x14ac:dyDescent="0.3">
      <c r="B41" s="29" t="s">
        <v>1054</v>
      </c>
      <c r="C41" s="11">
        <v>0</v>
      </c>
      <c r="D41" s="11">
        <v>0</v>
      </c>
    </row>
    <row r="42" spans="2:4" x14ac:dyDescent="0.3">
      <c r="B42" s="29" t="s">
        <v>1055</v>
      </c>
      <c r="C42" s="11">
        <v>0</v>
      </c>
      <c r="D42" s="11">
        <v>0</v>
      </c>
    </row>
    <row r="43" spans="2:4" x14ac:dyDescent="0.3">
      <c r="B43" s="29" t="s">
        <v>1056</v>
      </c>
      <c r="C43" s="11">
        <v>0</v>
      </c>
      <c r="D43" s="11">
        <v>0</v>
      </c>
    </row>
    <row r="44" spans="2:4" x14ac:dyDescent="0.3">
      <c r="B44" s="29" t="s">
        <v>1057</v>
      </c>
      <c r="C44" s="11">
        <v>0</v>
      </c>
      <c r="D44" s="11">
        <v>0</v>
      </c>
    </row>
    <row r="45" spans="2:4" x14ac:dyDescent="0.3">
      <c r="B45" s="29" t="s">
        <v>1081</v>
      </c>
      <c r="C45" s="11">
        <v>0</v>
      </c>
      <c r="D45" s="11">
        <v>0</v>
      </c>
    </row>
    <row r="46" spans="2:4" x14ac:dyDescent="0.3">
      <c r="B46" s="29" t="s">
        <v>1074</v>
      </c>
      <c r="C46" s="11">
        <v>0</v>
      </c>
      <c r="D46" s="11">
        <v>0</v>
      </c>
    </row>
    <row r="47" spans="2:4" x14ac:dyDescent="0.3">
      <c r="B47" s="29" t="s">
        <v>1075</v>
      </c>
      <c r="C47" s="11">
        <v>0</v>
      </c>
      <c r="D47" s="11">
        <v>0</v>
      </c>
    </row>
    <row r="48" spans="2:4" x14ac:dyDescent="0.3">
      <c r="B48" s="29" t="s">
        <v>1076</v>
      </c>
      <c r="C48" s="11">
        <v>0</v>
      </c>
      <c r="D48" s="11">
        <v>0</v>
      </c>
    </row>
    <row r="49" spans="2:4" x14ac:dyDescent="0.3">
      <c r="B49" s="29" t="s">
        <v>1077</v>
      </c>
      <c r="C49" s="11">
        <v>0</v>
      </c>
      <c r="D49" s="11">
        <v>0</v>
      </c>
    </row>
    <row r="50" spans="2:4" x14ac:dyDescent="0.3">
      <c r="B50" s="29" t="s">
        <v>1078</v>
      </c>
      <c r="C50" s="11">
        <v>0</v>
      </c>
      <c r="D50" s="11">
        <v>0</v>
      </c>
    </row>
    <row r="51" spans="2:4" x14ac:dyDescent="0.3">
      <c r="B51" s="29" t="s">
        <v>1079</v>
      </c>
      <c r="C51" s="11">
        <v>0</v>
      </c>
      <c r="D51" s="11">
        <v>0</v>
      </c>
    </row>
    <row r="52" spans="2:4" x14ac:dyDescent="0.3">
      <c r="B52" s="29" t="s">
        <v>1080</v>
      </c>
      <c r="C52" s="11">
        <v>0</v>
      </c>
      <c r="D52" s="11">
        <v>0</v>
      </c>
    </row>
    <row r="53" spans="2:4" x14ac:dyDescent="0.3">
      <c r="B53" s="29" t="s">
        <v>149</v>
      </c>
      <c r="C53" s="11">
        <v>1</v>
      </c>
      <c r="D53" s="11">
        <v>1</v>
      </c>
    </row>
    <row r="56" spans="2:4" ht="18" x14ac:dyDescent="0.35">
      <c r="B56" s="65" t="s">
        <v>1169</v>
      </c>
    </row>
  </sheetData>
  <mergeCells count="1">
    <mergeCell ref="A1:I1"/>
  </mergeCells>
  <hyperlinks>
    <hyperlink ref="B4" location="'1. Organizacion PRL'!A1" display="1. Organización PRL" xr:uid="{5719A0F3-0798-4909-B825-5913E045540C}"/>
    <hyperlink ref="B5" location="'2. PRL_General'!A1" display="2. PRL_General" xr:uid="{7D19F324-3E70-4A65-B613-FC515589CE32}"/>
    <hyperlink ref="B6" location="'3. Equipos de trabajo'!A1" display="3. Equipos de trabajo" xr:uid="{64B969E6-221A-4FC5-927C-42A8F1F62BDB}"/>
    <hyperlink ref="B7" location="'4. Lugares de trabajo'!A1" display="4. Lugares de trabajo" xr:uid="{F445000C-7F8F-46BB-B5CB-35D55139855E}"/>
    <hyperlink ref="B8" location="'5. EPIS'!A1" display="5. EPIS" xr:uid="{EF9D5615-9236-4AEB-878D-A2E2A6807A33}"/>
    <hyperlink ref="B9" location="'6. Ruido'!A1" display="6. Ruido" xr:uid="{2633D4C9-5ADF-4276-AF33-C4CAB00359CE}"/>
    <hyperlink ref="B10" location="'7. Vibraciones'!A1" display="7. Vibraciones" xr:uid="{2244D76F-FD35-405D-B299-4A781864CBD3}"/>
    <hyperlink ref="B11" location="'8. S. Químicas'!A1" display="8. Sustancias Químicas" xr:uid="{B5E815F7-AF85-47D7-AF25-C8ACAFBEA77D}"/>
    <hyperlink ref="B12" location="'9. A. Cancerígenos'!A1" display="9. Agentes Cancerígenos" xr:uid="{295D7BD9-7DBB-4B3F-939D-3CB3E986D963}"/>
    <hyperlink ref="B13" location="'10. MMC'!A1" display="10. Manipulación de cargas manuales" xr:uid="{294DAA75-ED70-47D7-A3C3-940F5129FA62}"/>
    <hyperlink ref="B14" location="'11. Señalización'!A1" display="11. Señalización" xr:uid="{A595B5A8-7C87-40E8-8620-249046C8695E}"/>
    <hyperlink ref="B15" location="'12. Pantallas PVD'!A1" display="12. Pantallas de visualización de datos (PVD)" xr:uid="{EDD7A194-0BB1-493F-83A8-3E0367EC2001}"/>
    <hyperlink ref="B16" location="'13. ATEX'!A1" display="13. Atmósferas explosivas (ATEX)" xr:uid="{188E956C-E899-4D41-89A1-4BD1541F9552}"/>
    <hyperlink ref="B17" location="'14. ELÉCTRICO'!A1" display="14. Riesgos eléctrico" xr:uid="{9C1B6C75-E42E-4D17-9167-89D97E0A0FD9}"/>
    <hyperlink ref="B19" location="'16. ACTIVIDADES MINERAS'!A1" display="16. Seguridad en centros de trabajo mineros (1389/97)" xr:uid="{442AEB2D-AFDA-4CCC-AD9A-939C5A30AEF4}"/>
    <hyperlink ref="B20" location="'17. D.FACULTATIVA Y DSS'!A1" display="17. ITC 02.0.01 / ITC 02.1.01 Dirección facultativa y DSS" xr:uid="{63C91EE6-06A6-4E20-BFF4-06A78926F45D}"/>
    <hyperlink ref="B21" location="'18. ITC POLVO'!A1" display="18. ITC 02.0.02 Polvo" xr:uid="{16522327-0329-4FEA-AC19-B63E4120B1DE}"/>
    <hyperlink ref="B22" location="'19. Seg. Personal'!A1" display="19. ITC 07.1.01 Trabajos a cielo abierto. Seguridad del Personal" xr:uid="{0E0213ED-1699-4113-AF2F-61BE5088C683}"/>
    <hyperlink ref="B23" location="'20. Desarrollo labores'!A1" display="20. ITC 07.1.03 Trabajos a cielo abierto. Desarrollo de las labores" xr:uid="{0BFAE412-2187-4FB4-AFF3-3A347CB965D5}"/>
    <hyperlink ref="B24" location="'21. Conformidad minería'!A1" display="21. ITC 12.0.01 – Evaluación de la conformidad de productos para uso en minería" xr:uid="{682642CF-AB21-48E6-9DFD-6A519CEBBC1D}"/>
    <hyperlink ref="B25" location="'22. CAE'!A1" display="22. Coordinación de Actividades Empresariales" xr:uid="{9011E634-9D8A-4ADD-9DEF-4DD1FDE243D3}"/>
    <hyperlink ref="B18" location="'15. ALTURAS'!A1" display="15. Trabajos en alturas" xr:uid="{F559C57B-CFE9-4548-B3DC-66197CFBF7B0}"/>
    <hyperlink ref="B56" location="ÍNDICE!A1" display="VOLVER AL IÍNDICE" xr:uid="{2AA45F62-CB16-49EC-A1AB-F0B6E3D6A65A}"/>
  </hyperlinks>
  <pageMargins left="0.7" right="0.7" top="0.75" bottom="0.75" header="0.3" footer="0.3"/>
  <drawing r:id="rId2"/>
  <tableParts count="1">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5A07CD-6577-4AF2-982B-3B4CB2FDEFCE}">
  <sheetPr codeName="Hoja6"/>
  <dimension ref="A1:K46"/>
  <sheetViews>
    <sheetView topLeftCell="A3" zoomScale="85" zoomScaleNormal="85" workbookViewId="0">
      <selection activeCell="B27" sqref="B27"/>
    </sheetView>
  </sheetViews>
  <sheetFormatPr baseColWidth="10" defaultRowHeight="14.4" x14ac:dyDescent="0.3"/>
  <cols>
    <col min="1" max="1" width="4.77734375" style="1" customWidth="1"/>
    <col min="2" max="2" width="78.21875" style="1" customWidth="1"/>
    <col min="3" max="3" width="11.44140625" style="1" customWidth="1"/>
    <col min="4" max="4" width="12.44140625" style="1" customWidth="1"/>
    <col min="5" max="5" width="60.88671875" style="1" customWidth="1"/>
    <col min="6" max="6" width="49.44140625" style="1" customWidth="1"/>
    <col min="7" max="7" width="20.44140625" style="1" customWidth="1"/>
    <col min="8" max="8" width="28.88671875" style="1" customWidth="1"/>
    <col min="9" max="9" width="29.21875" style="1" customWidth="1"/>
    <col min="10" max="10" width="20.88671875" style="1" customWidth="1"/>
    <col min="11" max="16384" width="11.5546875" style="1"/>
  </cols>
  <sheetData>
    <row r="1" spans="1:11" ht="21" x14ac:dyDescent="0.4">
      <c r="A1" s="17" t="s">
        <v>33</v>
      </c>
      <c r="J1" s="65" t="s">
        <v>1169</v>
      </c>
    </row>
    <row r="2" spans="1:11" ht="18" x14ac:dyDescent="0.35">
      <c r="E2" s="65"/>
    </row>
    <row r="3" spans="1:11" s="18" customFormat="1" ht="18" customHeight="1" x14ac:dyDescent="0.3">
      <c r="A3" s="16" t="s">
        <v>15</v>
      </c>
      <c r="B3" s="16" t="s">
        <v>14</v>
      </c>
      <c r="C3" s="16" t="s">
        <v>143</v>
      </c>
      <c r="D3" s="16" t="s">
        <v>16</v>
      </c>
      <c r="E3" s="16" t="s">
        <v>24</v>
      </c>
      <c r="F3" s="16" t="s">
        <v>207</v>
      </c>
      <c r="G3" s="16" t="s">
        <v>28</v>
      </c>
      <c r="H3" s="16" t="s">
        <v>29</v>
      </c>
      <c r="I3" s="16" t="s">
        <v>31</v>
      </c>
      <c r="J3" s="16" t="s">
        <v>141</v>
      </c>
      <c r="K3" s="16" t="s">
        <v>32</v>
      </c>
    </row>
    <row r="4" spans="1:11" ht="18" x14ac:dyDescent="0.35">
      <c r="A4" s="16"/>
      <c r="B4" s="19" t="s">
        <v>112</v>
      </c>
      <c r="C4" s="19"/>
      <c r="D4" s="20"/>
      <c r="E4" s="20"/>
      <c r="F4" s="20"/>
      <c r="G4" s="20"/>
      <c r="H4" s="20"/>
      <c r="I4" s="20"/>
      <c r="J4" s="20"/>
      <c r="K4" s="20"/>
    </row>
    <row r="5" spans="1:11" ht="28.8" x14ac:dyDescent="0.3">
      <c r="A5" s="9">
        <v>1</v>
      </c>
      <c r="B5" s="21" t="s">
        <v>97</v>
      </c>
      <c r="C5" s="22" t="b">
        <v>0</v>
      </c>
      <c r="D5" s="3" t="s">
        <v>34</v>
      </c>
      <c r="E5" s="23" t="s">
        <v>43</v>
      </c>
      <c r="F5" s="23"/>
      <c r="G5" s="1" t="s">
        <v>35</v>
      </c>
      <c r="H5" s="24">
        <v>45968</v>
      </c>
      <c r="I5" s="1" t="s">
        <v>45</v>
      </c>
      <c r="J5" s="1" t="s">
        <v>142</v>
      </c>
      <c r="K5" s="23" t="s">
        <v>152</v>
      </c>
    </row>
    <row r="6" spans="1:11" x14ac:dyDescent="0.3">
      <c r="A6" s="9">
        <v>2</v>
      </c>
      <c r="B6" s="21" t="s">
        <v>98</v>
      </c>
      <c r="C6" s="22" t="b">
        <v>0</v>
      </c>
      <c r="D6" s="3" t="s">
        <v>115</v>
      </c>
      <c r="G6" s="1" t="s">
        <v>36</v>
      </c>
      <c r="H6" s="24">
        <v>45971</v>
      </c>
      <c r="I6" s="1" t="s">
        <v>46</v>
      </c>
    </row>
    <row r="7" spans="1:11" ht="28.8" x14ac:dyDescent="0.3">
      <c r="A7" s="9">
        <v>3</v>
      </c>
      <c r="B7" s="21" t="s">
        <v>99</v>
      </c>
      <c r="C7" s="22" t="b">
        <v>0</v>
      </c>
      <c r="D7" s="3" t="s">
        <v>116</v>
      </c>
      <c r="G7" s="1" t="s">
        <v>37</v>
      </c>
      <c r="H7" s="24"/>
      <c r="I7" s="1" t="s">
        <v>47</v>
      </c>
    </row>
    <row r="8" spans="1:11" ht="28.8" x14ac:dyDescent="0.3">
      <c r="A8" s="9">
        <v>4</v>
      </c>
      <c r="B8" s="21" t="s">
        <v>100</v>
      </c>
      <c r="C8" s="22" t="b">
        <v>0</v>
      </c>
      <c r="D8" s="3"/>
      <c r="G8" s="1" t="s">
        <v>44</v>
      </c>
      <c r="H8" s="24"/>
    </row>
    <row r="9" spans="1:11" ht="28.8" x14ac:dyDescent="0.3">
      <c r="A9" s="9">
        <v>5</v>
      </c>
      <c r="B9" s="21" t="s">
        <v>101</v>
      </c>
      <c r="C9" s="22" t="b">
        <v>0</v>
      </c>
      <c r="D9" s="3"/>
      <c r="H9" s="24"/>
    </row>
    <row r="10" spans="1:11" ht="28.8" x14ac:dyDescent="0.3">
      <c r="A10" s="9">
        <v>6</v>
      </c>
      <c r="B10" s="21" t="s">
        <v>102</v>
      </c>
      <c r="C10" s="22" t="b">
        <v>0</v>
      </c>
      <c r="D10" s="3"/>
      <c r="H10" s="24"/>
    </row>
    <row r="11" spans="1:11" ht="18" x14ac:dyDescent="0.35">
      <c r="A11" s="16"/>
      <c r="B11" s="19" t="s">
        <v>113</v>
      </c>
      <c r="C11" s="19"/>
      <c r="D11" s="20"/>
      <c r="E11" s="20"/>
      <c r="F11" s="20"/>
      <c r="G11" s="20"/>
      <c r="H11" s="20"/>
      <c r="I11" s="20"/>
      <c r="J11" s="20"/>
      <c r="K11" s="20"/>
    </row>
    <row r="12" spans="1:11" ht="28.8" x14ac:dyDescent="0.3">
      <c r="A12" s="9">
        <v>7</v>
      </c>
      <c r="B12" s="21" t="s">
        <v>103</v>
      </c>
      <c r="C12" s="22" t="b">
        <v>0</v>
      </c>
      <c r="D12" s="3"/>
      <c r="H12" s="24"/>
    </row>
    <row r="13" spans="1:11" ht="28.8" x14ac:dyDescent="0.3">
      <c r="A13" s="9">
        <v>8</v>
      </c>
      <c r="B13" s="21" t="s">
        <v>104</v>
      </c>
      <c r="C13" s="22" t="b">
        <v>0</v>
      </c>
      <c r="D13" s="3"/>
      <c r="H13" s="24"/>
    </row>
    <row r="14" spans="1:11" ht="28.8" x14ac:dyDescent="0.3">
      <c r="A14" s="9">
        <v>9</v>
      </c>
      <c r="B14" s="21" t="s">
        <v>105</v>
      </c>
      <c r="C14" s="22" t="b">
        <v>0</v>
      </c>
      <c r="D14" s="3"/>
      <c r="H14" s="24"/>
    </row>
    <row r="15" spans="1:11" ht="28.8" x14ac:dyDescent="0.3">
      <c r="A15" s="9">
        <v>10</v>
      </c>
      <c r="B15" s="21" t="s">
        <v>106</v>
      </c>
      <c r="C15" s="22" t="b">
        <v>0</v>
      </c>
      <c r="D15" s="3"/>
      <c r="H15" s="24"/>
    </row>
    <row r="16" spans="1:11" ht="28.8" x14ac:dyDescent="0.3">
      <c r="A16" s="9">
        <v>11</v>
      </c>
      <c r="B16" s="21" t="s">
        <v>107</v>
      </c>
      <c r="C16" s="22" t="b">
        <v>0</v>
      </c>
      <c r="D16" s="3"/>
      <c r="H16" s="24"/>
    </row>
    <row r="17" spans="1:11" ht="28.8" x14ac:dyDescent="0.3">
      <c r="A17" s="9">
        <v>12</v>
      </c>
      <c r="B17" s="21" t="s">
        <v>108</v>
      </c>
      <c r="C17" s="22" t="b">
        <v>0</v>
      </c>
      <c r="D17" s="3"/>
      <c r="H17" s="24"/>
    </row>
    <row r="18" spans="1:11" ht="28.8" x14ac:dyDescent="0.3">
      <c r="A18" s="9">
        <v>13</v>
      </c>
      <c r="B18" s="21" t="s">
        <v>109</v>
      </c>
      <c r="C18" s="22" t="b">
        <v>0</v>
      </c>
      <c r="D18" s="3"/>
      <c r="H18" s="24"/>
    </row>
    <row r="19" spans="1:11" x14ac:dyDescent="0.3">
      <c r="A19" s="9">
        <v>14</v>
      </c>
      <c r="B19" s="21" t="s">
        <v>110</v>
      </c>
      <c r="C19" s="22" t="b">
        <v>0</v>
      </c>
      <c r="D19" s="3"/>
      <c r="H19" s="24"/>
    </row>
    <row r="20" spans="1:11" ht="28.8" x14ac:dyDescent="0.3">
      <c r="A20" s="9">
        <v>15</v>
      </c>
      <c r="B20" s="21" t="s">
        <v>111</v>
      </c>
      <c r="C20" s="22" t="b">
        <v>0</v>
      </c>
      <c r="D20" s="3"/>
      <c r="H20" s="24"/>
    </row>
    <row r="21" spans="1:11" ht="18" x14ac:dyDescent="0.35">
      <c r="A21" s="16"/>
      <c r="B21" s="19" t="s">
        <v>114</v>
      </c>
      <c r="C21" s="19"/>
      <c r="D21" s="20"/>
      <c r="E21" s="20"/>
      <c r="F21" s="20"/>
      <c r="G21" s="20"/>
      <c r="H21" s="20"/>
      <c r="I21" s="20"/>
      <c r="J21" s="20"/>
      <c r="K21" s="20"/>
    </row>
    <row r="22" spans="1:11" ht="28.8" x14ac:dyDescent="0.3">
      <c r="A22" s="9">
        <v>16</v>
      </c>
      <c r="B22" s="25" t="s">
        <v>124</v>
      </c>
      <c r="C22" s="26" t="b">
        <v>0</v>
      </c>
      <c r="D22" s="3"/>
      <c r="H22" s="24"/>
    </row>
    <row r="23" spans="1:11" x14ac:dyDescent="0.3">
      <c r="A23" s="9">
        <v>17</v>
      </c>
      <c r="B23" s="25" t="s">
        <v>125</v>
      </c>
      <c r="C23" s="26" t="b">
        <v>0</v>
      </c>
      <c r="D23" s="3"/>
      <c r="H23" s="24"/>
    </row>
    <row r="24" spans="1:11" ht="28.8" x14ac:dyDescent="0.3">
      <c r="A24" s="9">
        <v>18</v>
      </c>
      <c r="B24" s="25" t="s">
        <v>1174</v>
      </c>
      <c r="C24" s="26" t="b">
        <v>0</v>
      </c>
      <c r="D24" s="3"/>
      <c r="H24" s="24"/>
    </row>
    <row r="25" spans="1:11" ht="28.8" x14ac:dyDescent="0.3">
      <c r="A25" s="9">
        <v>19</v>
      </c>
      <c r="B25" s="25" t="s">
        <v>126</v>
      </c>
      <c r="C25" s="26" t="b">
        <v>0</v>
      </c>
      <c r="D25" s="3"/>
      <c r="H25" s="24"/>
    </row>
    <row r="26" spans="1:11" ht="18" x14ac:dyDescent="0.35">
      <c r="A26" s="16"/>
      <c r="B26" s="19" t="s">
        <v>117</v>
      </c>
      <c r="C26" s="19"/>
      <c r="D26" s="20"/>
      <c r="E26" s="20"/>
      <c r="F26" s="20"/>
      <c r="G26" s="20"/>
      <c r="H26" s="20"/>
      <c r="I26" s="20"/>
      <c r="J26" s="20"/>
      <c r="K26" s="20"/>
    </row>
    <row r="27" spans="1:11" ht="28.8" x14ac:dyDescent="0.3">
      <c r="A27" s="9">
        <v>20</v>
      </c>
      <c r="B27" s="25" t="s">
        <v>127</v>
      </c>
      <c r="C27" s="26" t="b">
        <v>0</v>
      </c>
      <c r="D27" s="3"/>
      <c r="H27" s="24"/>
    </row>
    <row r="28" spans="1:11" x14ac:dyDescent="0.3">
      <c r="A28" s="9">
        <v>21</v>
      </c>
      <c r="B28" s="25" t="s">
        <v>128</v>
      </c>
      <c r="C28" s="26" t="b">
        <v>0</v>
      </c>
      <c r="D28" s="3"/>
      <c r="H28" s="24"/>
    </row>
    <row r="29" spans="1:11" ht="28.8" x14ac:dyDescent="0.3">
      <c r="A29" s="9">
        <v>22</v>
      </c>
      <c r="B29" s="25" t="s">
        <v>129</v>
      </c>
      <c r="C29" s="26" t="b">
        <v>0</v>
      </c>
      <c r="D29" s="3"/>
      <c r="H29" s="24"/>
    </row>
    <row r="30" spans="1:11" ht="28.8" x14ac:dyDescent="0.3">
      <c r="A30" s="9">
        <v>23</v>
      </c>
      <c r="B30" s="25" t="s">
        <v>130</v>
      </c>
      <c r="C30" s="26" t="b">
        <v>0</v>
      </c>
      <c r="D30" s="3"/>
      <c r="H30" s="24"/>
    </row>
    <row r="31" spans="1:11" ht="28.8" x14ac:dyDescent="0.3">
      <c r="A31" s="9">
        <v>24</v>
      </c>
      <c r="B31" s="25" t="s">
        <v>131</v>
      </c>
      <c r="C31" s="26" t="b">
        <v>0</v>
      </c>
      <c r="D31" s="3"/>
      <c r="H31" s="24"/>
    </row>
    <row r="32" spans="1:11" ht="28.8" x14ac:dyDescent="0.3">
      <c r="A32" s="9">
        <v>25</v>
      </c>
      <c r="B32" s="25" t="s">
        <v>132</v>
      </c>
      <c r="C32" s="26" t="b">
        <v>0</v>
      </c>
      <c r="D32" s="3"/>
      <c r="H32" s="24"/>
    </row>
    <row r="33" spans="1:11" ht="18" x14ac:dyDescent="0.35">
      <c r="A33" s="16"/>
      <c r="B33" s="19" t="s">
        <v>118</v>
      </c>
      <c r="C33" s="19"/>
      <c r="D33" s="20"/>
      <c r="E33" s="20"/>
      <c r="F33" s="20"/>
      <c r="G33" s="20"/>
      <c r="H33" s="20"/>
      <c r="I33" s="20"/>
      <c r="J33" s="20"/>
      <c r="K33" s="20"/>
    </row>
    <row r="34" spans="1:11" ht="28.8" x14ac:dyDescent="0.3">
      <c r="A34" s="9">
        <v>26</v>
      </c>
      <c r="B34" s="25" t="s">
        <v>133</v>
      </c>
      <c r="C34" s="26" t="b">
        <v>0</v>
      </c>
      <c r="D34" s="3"/>
      <c r="H34" s="24"/>
    </row>
    <row r="35" spans="1:11" ht="28.8" x14ac:dyDescent="0.3">
      <c r="A35" s="9">
        <v>27</v>
      </c>
      <c r="B35" s="25" t="s">
        <v>134</v>
      </c>
      <c r="C35" s="26" t="b">
        <v>0</v>
      </c>
      <c r="D35" s="3"/>
      <c r="H35" s="24"/>
    </row>
    <row r="36" spans="1:11" ht="28.8" x14ac:dyDescent="0.3">
      <c r="A36" s="9">
        <v>28</v>
      </c>
      <c r="B36" s="25" t="s">
        <v>135</v>
      </c>
      <c r="C36" s="26" t="b">
        <v>0</v>
      </c>
      <c r="D36" s="3"/>
      <c r="H36" s="24"/>
    </row>
    <row r="37" spans="1:11" x14ac:dyDescent="0.3">
      <c r="A37" s="9">
        <v>29</v>
      </c>
      <c r="B37" s="25" t="s">
        <v>136</v>
      </c>
      <c r="C37" s="26" t="b">
        <v>0</v>
      </c>
      <c r="D37" s="3"/>
      <c r="H37" s="24"/>
    </row>
    <row r="38" spans="1:11" ht="28.8" x14ac:dyDescent="0.3">
      <c r="A38" s="9">
        <v>30</v>
      </c>
      <c r="B38" s="25" t="s">
        <v>137</v>
      </c>
      <c r="C38" s="26" t="b">
        <v>0</v>
      </c>
      <c r="D38" s="3"/>
      <c r="H38" s="24"/>
    </row>
    <row r="39" spans="1:11" ht="18" x14ac:dyDescent="0.35">
      <c r="A39" s="16"/>
      <c r="B39" s="19" t="s">
        <v>121</v>
      </c>
      <c r="C39" s="19"/>
      <c r="D39" s="20"/>
      <c r="E39" s="20"/>
      <c r="F39" s="20"/>
      <c r="G39" s="20"/>
      <c r="H39" s="20"/>
      <c r="I39" s="20"/>
      <c r="J39" s="20"/>
      <c r="K39" s="20"/>
    </row>
    <row r="40" spans="1:11" x14ac:dyDescent="0.3">
      <c r="A40" s="9">
        <v>31</v>
      </c>
      <c r="B40" s="25" t="s">
        <v>138</v>
      </c>
      <c r="C40" s="26" t="b">
        <v>0</v>
      </c>
      <c r="D40" s="3"/>
      <c r="H40" s="24"/>
    </row>
    <row r="41" spans="1:11" ht="28.8" x14ac:dyDescent="0.3">
      <c r="A41" s="9">
        <v>32</v>
      </c>
      <c r="B41" s="25" t="s">
        <v>119</v>
      </c>
      <c r="C41" s="26" t="b">
        <v>0</v>
      </c>
      <c r="D41" s="3"/>
      <c r="H41" s="24"/>
    </row>
    <row r="42" spans="1:11" x14ac:dyDescent="0.3">
      <c r="A42" s="9">
        <v>33</v>
      </c>
      <c r="B42" s="25" t="s">
        <v>139</v>
      </c>
      <c r="C42" s="26" t="b">
        <v>0</v>
      </c>
      <c r="D42" s="3"/>
      <c r="H42" s="24"/>
    </row>
    <row r="43" spans="1:11" ht="28.8" x14ac:dyDescent="0.3">
      <c r="A43" s="9">
        <v>34</v>
      </c>
      <c r="B43" s="25" t="s">
        <v>120</v>
      </c>
      <c r="C43" s="26" t="b">
        <v>0</v>
      </c>
      <c r="D43" s="3"/>
      <c r="H43" s="24"/>
    </row>
    <row r="44" spans="1:11" x14ac:dyDescent="0.3">
      <c r="A44" s="9">
        <v>35</v>
      </c>
      <c r="B44" s="25" t="s">
        <v>140</v>
      </c>
      <c r="C44" s="26" t="b">
        <v>0</v>
      </c>
      <c r="D44" s="3"/>
      <c r="H44" s="24"/>
    </row>
    <row r="46" spans="1:11" ht="18" x14ac:dyDescent="0.35">
      <c r="B46" s="65"/>
    </row>
  </sheetData>
  <conditionalFormatting sqref="D4:D44">
    <cfRule type="containsText" dxfId="749" priority="34" operator="containsText" text="SÍ">
      <formula>NOT(ISERROR(SEARCH("SÍ",D4)))</formula>
    </cfRule>
    <cfRule type="containsText" dxfId="748" priority="35" operator="containsText" text="NO">
      <formula>NOT(ISERROR(SEARCH("NO",D4)))</formula>
    </cfRule>
  </conditionalFormatting>
  <conditionalFormatting sqref="G4:G44">
    <cfRule type="containsText" dxfId="747" priority="30" operator="containsText" text="Baja">
      <formula>NOT(ISERROR(SEARCH("Baja",G4)))</formula>
    </cfRule>
    <cfRule type="containsText" dxfId="746" priority="31" operator="containsText" text="Media">
      <formula>NOT(ISERROR(SEARCH("Media",G4)))</formula>
    </cfRule>
    <cfRule type="containsText" dxfId="745" priority="32" operator="containsText" text="Muy alta">
      <formula>NOT(ISERROR(SEARCH("Muy alta",G4)))</formula>
    </cfRule>
    <cfRule type="containsText" dxfId="744" priority="33" operator="containsText" text="Alta">
      <formula>NOT(ISERROR(SEARCH("Alta",G4)))</formula>
    </cfRule>
  </conditionalFormatting>
  <conditionalFormatting sqref="H4">
    <cfRule type="containsText" dxfId="743" priority="16" operator="containsText" text="En desarrollo">
      <formula>NOT(ISERROR(SEARCH("En desarrollo",H4)))</formula>
    </cfRule>
    <cfRule type="containsText" dxfId="742" priority="17" operator="containsText" text="Cerrado">
      <formula>NOT(ISERROR(SEARCH("Cerrado",H4)))</formula>
    </cfRule>
    <cfRule type="containsText" dxfId="741" priority="18" operator="containsText" text="Abierto">
      <formula>NOT(ISERROR(SEARCH("Abierto",H4)))</formula>
    </cfRule>
  </conditionalFormatting>
  <conditionalFormatting sqref="H5:H10 H12:H20 H22:H25 H27:H32 H34:H38 H40:H44 F2 H3 F45:F1048576">
    <cfRule type="cellIs" dxfId="740" priority="20" operator="greaterThan">
      <formula>TODAY()</formula>
    </cfRule>
  </conditionalFormatting>
  <conditionalFormatting sqref="H5:H10 H12:H20 H22:H25 H27:H32 H34:H38 H40:H44">
    <cfRule type="cellIs" dxfId="739" priority="19" operator="lessThan">
      <formula>TODAY()</formula>
    </cfRule>
    <cfRule type="cellIs" dxfId="738" priority="23" operator="equal">
      <formula>TODAY()</formula>
    </cfRule>
  </conditionalFormatting>
  <conditionalFormatting sqref="H11">
    <cfRule type="containsText" dxfId="737" priority="13" operator="containsText" text="En desarrollo">
      <formula>NOT(ISERROR(SEARCH("En desarrollo",H11)))</formula>
    </cfRule>
    <cfRule type="containsText" dxfId="736" priority="14" operator="containsText" text="Cerrado">
      <formula>NOT(ISERROR(SEARCH("Cerrado",H11)))</formula>
    </cfRule>
    <cfRule type="containsText" dxfId="735" priority="15" operator="containsText" text="Abierto">
      <formula>NOT(ISERROR(SEARCH("Abierto",H11)))</formula>
    </cfRule>
  </conditionalFormatting>
  <conditionalFormatting sqref="H21">
    <cfRule type="containsText" dxfId="734" priority="10" operator="containsText" text="En desarrollo">
      <formula>NOT(ISERROR(SEARCH("En desarrollo",H21)))</formula>
    </cfRule>
    <cfRule type="containsText" dxfId="733" priority="11" operator="containsText" text="Cerrado">
      <formula>NOT(ISERROR(SEARCH("Cerrado",H21)))</formula>
    </cfRule>
    <cfRule type="containsText" dxfId="732" priority="12" operator="containsText" text="Abierto">
      <formula>NOT(ISERROR(SEARCH("Abierto",H21)))</formula>
    </cfRule>
  </conditionalFormatting>
  <conditionalFormatting sqref="H26">
    <cfRule type="containsText" dxfId="731" priority="7" operator="containsText" text="En desarrollo">
      <formula>NOT(ISERROR(SEARCH("En desarrollo",H26)))</formula>
    </cfRule>
    <cfRule type="containsText" dxfId="730" priority="8" operator="containsText" text="Cerrado">
      <formula>NOT(ISERROR(SEARCH("Cerrado",H26)))</formula>
    </cfRule>
    <cfRule type="containsText" dxfId="729" priority="9" operator="containsText" text="Abierto">
      <formula>NOT(ISERROR(SEARCH("Abierto",H26)))</formula>
    </cfRule>
  </conditionalFormatting>
  <conditionalFormatting sqref="H33">
    <cfRule type="containsText" dxfId="728" priority="4" operator="containsText" text="En desarrollo">
      <formula>NOT(ISERROR(SEARCH("En desarrollo",H33)))</formula>
    </cfRule>
    <cfRule type="containsText" dxfId="727" priority="5" operator="containsText" text="Cerrado">
      <formula>NOT(ISERROR(SEARCH("Cerrado",H33)))</formula>
    </cfRule>
    <cfRule type="containsText" dxfId="726" priority="6" operator="containsText" text="Abierto">
      <formula>NOT(ISERROR(SEARCH("Abierto",H33)))</formula>
    </cfRule>
  </conditionalFormatting>
  <conditionalFormatting sqref="H39">
    <cfRule type="containsText" dxfId="725" priority="1" operator="containsText" text="En desarrollo">
      <formula>NOT(ISERROR(SEARCH("En desarrollo",H39)))</formula>
    </cfRule>
    <cfRule type="containsText" dxfId="724" priority="2" operator="containsText" text="Cerrado">
      <formula>NOT(ISERROR(SEARCH("Cerrado",H39)))</formula>
    </cfRule>
    <cfRule type="containsText" dxfId="723" priority="3" operator="containsText" text="Abierto">
      <formula>NOT(ISERROR(SEARCH("Abierto",H39)))</formula>
    </cfRule>
  </conditionalFormatting>
  <conditionalFormatting sqref="I4:J44">
    <cfRule type="containsText" dxfId="722" priority="27" operator="containsText" text="En desarrollo">
      <formula>NOT(ISERROR(SEARCH("En desarrollo",I4)))</formula>
    </cfRule>
    <cfRule type="containsText" dxfId="721" priority="28" operator="containsText" text="Cerrado">
      <formula>NOT(ISERROR(SEARCH("Cerrado",I4)))</formula>
    </cfRule>
    <cfRule type="containsText" dxfId="720" priority="29" operator="containsText" text="Abierto">
      <formula>NOT(ISERROR(SEARCH("Abierto",I4)))</formula>
    </cfRule>
  </conditionalFormatting>
  <dataValidations count="4">
    <dataValidation type="list" allowBlank="1" showInputMessage="1" showErrorMessage="1" sqref="G5" xr:uid="{2CC341A1-E7A2-42ED-8B2C-B62EACEB669A}">
      <formula1>"Baja,Media,Alta,Muy alta,"</formula1>
    </dataValidation>
    <dataValidation type="list" allowBlank="1" showInputMessage="1" showErrorMessage="1" sqref="G6:G10 G12:G20 G22:G25 G27:G32 G34:G38 G40:G44" xr:uid="{0E610881-D65C-4E50-BEFA-765F415A5603}">
      <formula1>"Baja,Media,Alta,Muy alta"</formula1>
    </dataValidation>
    <dataValidation type="list" allowBlank="1" showInputMessage="1" showErrorMessage="1" sqref="D4:D44" xr:uid="{DEA7AF40-3014-4747-844C-B062808A6F8B}">
      <formula1>"SÍ,NO, N/A"</formula1>
    </dataValidation>
    <dataValidation type="list" allowBlank="1" showInputMessage="1" showErrorMessage="1" sqref="I4:I44" xr:uid="{3940F00D-C8E5-4FD2-82DE-78006A6F274C}">
      <formula1>"-,Abierto,Cerrado, En desarrollo"</formula1>
    </dataValidation>
  </dataValidations>
  <hyperlinks>
    <hyperlink ref="J1" location="ÍNDICE!A1" display="VOLVER AL IÍNDICE" xr:uid="{0ED80286-2D2A-42A1-AA0E-35A382834E49}"/>
  </hyperlinks>
  <pageMargins left="0.7" right="0.7" top="0.75" bottom="0.75" header="0.3" footer="0.3"/>
  <pageSetup paperSize="9" orientation="portrait" r:id="rId1"/>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r:uid="{84549ED3-97F9-4C48-83D2-ABA0B43B3178}">
          <x14:formula1>
            <xm:f>Datos_básicos!$A$38:$A$50</xm:f>
          </x14:formula1>
          <xm:sqref>J4:J44</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3B6C54-FA8A-4E67-B407-EE39ADF1CE03}">
  <sheetPr codeName="Hoja7"/>
  <dimension ref="A1:K58"/>
  <sheetViews>
    <sheetView tabSelected="1" zoomScale="85" zoomScaleNormal="85" workbookViewId="0">
      <selection activeCell="B45" sqref="B45"/>
    </sheetView>
  </sheetViews>
  <sheetFormatPr baseColWidth="10" defaultRowHeight="14.4" x14ac:dyDescent="0.3"/>
  <cols>
    <col min="1" max="1" width="4.77734375" style="1" customWidth="1"/>
    <col min="2" max="2" width="79.21875" style="1" customWidth="1"/>
    <col min="3" max="3" width="12.44140625" style="1" customWidth="1"/>
    <col min="4" max="4" width="11.44140625" style="1" customWidth="1"/>
    <col min="5" max="5" width="64.44140625" style="1" customWidth="1"/>
    <col min="6" max="6" width="55.33203125" style="1" customWidth="1"/>
    <col min="7" max="7" width="28.88671875" style="1" customWidth="1"/>
    <col min="8" max="8" width="29.21875" style="1" customWidth="1"/>
    <col min="9" max="9" width="20.88671875" style="1" customWidth="1"/>
    <col min="10" max="10" width="14.6640625" style="1" customWidth="1"/>
    <col min="11" max="16384" width="11.5546875" style="1"/>
  </cols>
  <sheetData>
    <row r="1" spans="1:11" ht="21" x14ac:dyDescent="0.4">
      <c r="A1" s="17" t="s">
        <v>163</v>
      </c>
      <c r="J1" s="65" t="s">
        <v>1169</v>
      </c>
    </row>
    <row r="3" spans="1:11" s="18" customFormat="1" ht="18" customHeight="1" x14ac:dyDescent="0.3">
      <c r="A3" s="16" t="s">
        <v>15</v>
      </c>
      <c r="B3" s="16" t="s">
        <v>14</v>
      </c>
      <c r="C3" s="16" t="s">
        <v>143</v>
      </c>
      <c r="D3" s="16" t="s">
        <v>16</v>
      </c>
      <c r="E3" s="16" t="s">
        <v>24</v>
      </c>
      <c r="F3" s="16" t="s">
        <v>208</v>
      </c>
      <c r="G3" s="16" t="s">
        <v>28</v>
      </c>
      <c r="H3" s="16" t="s">
        <v>29</v>
      </c>
      <c r="I3" s="16" t="s">
        <v>31</v>
      </c>
      <c r="J3" s="16" t="s">
        <v>141</v>
      </c>
      <c r="K3" s="16" t="s">
        <v>32</v>
      </c>
    </row>
    <row r="4" spans="1:11" ht="18" x14ac:dyDescent="0.35">
      <c r="A4" s="16"/>
      <c r="B4" s="19" t="s">
        <v>154</v>
      </c>
      <c r="C4" s="19"/>
      <c r="D4" s="20"/>
      <c r="E4" s="20"/>
      <c r="F4" s="20"/>
      <c r="G4" s="20"/>
      <c r="H4" s="20"/>
      <c r="I4" s="20"/>
      <c r="J4" s="20"/>
      <c r="K4" s="20"/>
    </row>
    <row r="5" spans="1:11" ht="28.8" x14ac:dyDescent="0.3">
      <c r="A5" s="9">
        <v>1</v>
      </c>
      <c r="B5" s="21" t="s">
        <v>164</v>
      </c>
      <c r="C5" s="22" t="b">
        <v>0</v>
      </c>
      <c r="D5" s="3" t="s">
        <v>34</v>
      </c>
      <c r="E5" s="23"/>
      <c r="F5" s="23"/>
      <c r="H5" s="24"/>
      <c r="K5" s="23" t="s">
        <v>152</v>
      </c>
    </row>
    <row r="6" spans="1:11" ht="43.2" x14ac:dyDescent="0.3">
      <c r="A6" s="9">
        <v>2</v>
      </c>
      <c r="B6" s="21" t="s">
        <v>165</v>
      </c>
      <c r="C6" s="22" t="b">
        <v>0</v>
      </c>
      <c r="D6" s="3"/>
      <c r="H6" s="24"/>
    </row>
    <row r="7" spans="1:11" ht="28.8" x14ac:dyDescent="0.3">
      <c r="A7" s="9">
        <v>3</v>
      </c>
      <c r="B7" s="21" t="s">
        <v>166</v>
      </c>
      <c r="C7" s="22" t="b">
        <v>0</v>
      </c>
      <c r="D7" s="3"/>
      <c r="H7" s="24"/>
    </row>
    <row r="8" spans="1:11" ht="28.8" x14ac:dyDescent="0.3">
      <c r="A8" s="9">
        <v>4</v>
      </c>
      <c r="B8" s="21" t="s">
        <v>167</v>
      </c>
      <c r="C8" s="22" t="b">
        <v>0</v>
      </c>
      <c r="D8" s="3"/>
      <c r="H8" s="24"/>
    </row>
    <row r="9" spans="1:11" ht="18" x14ac:dyDescent="0.35">
      <c r="A9" s="16"/>
      <c r="B9" s="19" t="s">
        <v>155</v>
      </c>
      <c r="C9" s="19"/>
      <c r="D9" s="20"/>
      <c r="E9" s="20"/>
      <c r="F9" s="20"/>
      <c r="G9" s="20"/>
      <c r="H9" s="20"/>
      <c r="I9" s="20"/>
      <c r="J9" s="20"/>
      <c r="K9" s="20"/>
    </row>
    <row r="10" spans="1:11" ht="43.2" x14ac:dyDescent="0.3">
      <c r="A10" s="9">
        <v>5</v>
      </c>
      <c r="B10" s="21" t="s">
        <v>168</v>
      </c>
      <c r="C10" s="22" t="b">
        <v>0</v>
      </c>
      <c r="D10" s="3"/>
      <c r="H10" s="24"/>
    </row>
    <row r="11" spans="1:11" ht="43.2" x14ac:dyDescent="0.3">
      <c r="A11" s="9">
        <v>6</v>
      </c>
      <c r="B11" s="21" t="s">
        <v>169</v>
      </c>
      <c r="C11" s="22" t="b">
        <v>0</v>
      </c>
      <c r="D11" s="3"/>
      <c r="H11" s="24"/>
    </row>
    <row r="12" spans="1:11" ht="43.2" x14ac:dyDescent="0.3">
      <c r="A12" s="9">
        <v>7</v>
      </c>
      <c r="B12" s="21" t="s">
        <v>170</v>
      </c>
      <c r="C12" s="22" t="b">
        <v>0</v>
      </c>
      <c r="D12" s="3"/>
      <c r="H12" s="24"/>
    </row>
    <row r="13" spans="1:11" ht="18" x14ac:dyDescent="0.35">
      <c r="A13" s="16"/>
      <c r="B13" s="19" t="s">
        <v>156</v>
      </c>
      <c r="C13" s="19"/>
      <c r="D13" s="20"/>
      <c r="E13" s="20"/>
      <c r="F13" s="20"/>
      <c r="G13" s="20"/>
      <c r="H13" s="20"/>
      <c r="I13" s="20"/>
      <c r="J13" s="20"/>
      <c r="K13" s="20"/>
    </row>
    <row r="14" spans="1:11" ht="28.8" x14ac:dyDescent="0.3">
      <c r="A14" s="9">
        <v>8</v>
      </c>
      <c r="B14" s="25" t="s">
        <v>171</v>
      </c>
      <c r="C14" s="26" t="b">
        <v>0</v>
      </c>
      <c r="D14" s="3"/>
      <c r="H14" s="24"/>
    </row>
    <row r="15" spans="1:11" ht="28.8" x14ac:dyDescent="0.3">
      <c r="A15" s="9">
        <v>9</v>
      </c>
      <c r="B15" s="25" t="s">
        <v>172</v>
      </c>
      <c r="C15" s="26" t="b">
        <v>0</v>
      </c>
      <c r="D15" s="3"/>
      <c r="H15" s="24"/>
    </row>
    <row r="16" spans="1:11" ht="28.8" x14ac:dyDescent="0.3">
      <c r="A16" s="9">
        <v>10</v>
      </c>
      <c r="B16" s="21" t="s">
        <v>173</v>
      </c>
      <c r="C16" s="26" t="b">
        <v>0</v>
      </c>
      <c r="D16" s="3"/>
      <c r="H16" s="24"/>
    </row>
    <row r="17" spans="1:11" ht="28.8" x14ac:dyDescent="0.3">
      <c r="A17" s="9">
        <v>11</v>
      </c>
      <c r="B17" s="21" t="s">
        <v>174</v>
      </c>
      <c r="C17" s="26" t="b">
        <v>0</v>
      </c>
      <c r="D17" s="3"/>
      <c r="H17" s="24"/>
    </row>
    <row r="18" spans="1:11" ht="18" x14ac:dyDescent="0.35">
      <c r="A18" s="16"/>
      <c r="B18" s="19" t="s">
        <v>157</v>
      </c>
      <c r="C18" s="19"/>
      <c r="D18" s="20"/>
      <c r="E18" s="20"/>
      <c r="F18" s="20"/>
      <c r="G18" s="20"/>
      <c r="H18" s="20"/>
      <c r="I18" s="20"/>
      <c r="J18" s="20"/>
      <c r="K18" s="20"/>
    </row>
    <row r="19" spans="1:11" ht="28.8" x14ac:dyDescent="0.3">
      <c r="A19" s="9">
        <v>12</v>
      </c>
      <c r="B19" s="25" t="s">
        <v>175</v>
      </c>
      <c r="C19" s="26" t="b">
        <v>0</v>
      </c>
      <c r="D19" s="3"/>
      <c r="H19" s="24"/>
    </row>
    <row r="20" spans="1:11" x14ac:dyDescent="0.3">
      <c r="A20" s="9">
        <v>13</v>
      </c>
      <c r="B20" s="25" t="s">
        <v>176</v>
      </c>
      <c r="C20" s="26" t="b">
        <v>0</v>
      </c>
      <c r="D20" s="3"/>
      <c r="H20" s="24"/>
    </row>
    <row r="21" spans="1:11" ht="28.8" x14ac:dyDescent="0.3">
      <c r="A21" s="9">
        <v>14</v>
      </c>
      <c r="B21" s="25" t="s">
        <v>177</v>
      </c>
      <c r="C21" s="26" t="b">
        <v>0</v>
      </c>
      <c r="D21" s="3"/>
      <c r="H21" s="24"/>
    </row>
    <row r="22" spans="1:11" ht="28.8" x14ac:dyDescent="0.3">
      <c r="A22" s="9">
        <v>15</v>
      </c>
      <c r="B22" s="25" t="s">
        <v>178</v>
      </c>
      <c r="C22" s="26" t="b">
        <v>0</v>
      </c>
      <c r="D22" s="3"/>
      <c r="H22" s="24"/>
    </row>
    <row r="23" spans="1:11" ht="28.8" x14ac:dyDescent="0.3">
      <c r="A23" s="9">
        <v>16</v>
      </c>
      <c r="B23" s="21" t="s">
        <v>179</v>
      </c>
      <c r="C23" s="26" t="b">
        <v>0</v>
      </c>
      <c r="D23" s="3"/>
      <c r="H23" s="24"/>
    </row>
    <row r="24" spans="1:11" ht="28.8" x14ac:dyDescent="0.3">
      <c r="A24" s="9">
        <v>17</v>
      </c>
      <c r="B24" s="21" t="s">
        <v>180</v>
      </c>
      <c r="C24" s="26" t="b">
        <v>0</v>
      </c>
      <c r="D24" s="3"/>
      <c r="H24" s="24"/>
    </row>
    <row r="25" spans="1:11" ht="28.8" x14ac:dyDescent="0.3">
      <c r="A25" s="9">
        <v>18</v>
      </c>
      <c r="B25" s="25" t="s">
        <v>181</v>
      </c>
      <c r="C25" s="26" t="b">
        <v>0</v>
      </c>
      <c r="D25" s="3"/>
      <c r="H25" s="24"/>
    </row>
    <row r="26" spans="1:11" ht="28.8" x14ac:dyDescent="0.3">
      <c r="A26" s="9">
        <v>19</v>
      </c>
      <c r="B26" s="21" t="s">
        <v>182</v>
      </c>
      <c r="C26" s="26" t="b">
        <v>0</v>
      </c>
      <c r="D26" s="3"/>
      <c r="H26" s="24"/>
    </row>
    <row r="27" spans="1:11" ht="28.8" x14ac:dyDescent="0.3">
      <c r="A27" s="9">
        <v>20</v>
      </c>
      <c r="B27" s="25" t="s">
        <v>183</v>
      </c>
      <c r="C27" s="26" t="b">
        <v>0</v>
      </c>
      <c r="D27" s="3"/>
      <c r="H27" s="24"/>
    </row>
    <row r="28" spans="1:11" ht="18" x14ac:dyDescent="0.35">
      <c r="A28" s="16"/>
      <c r="B28" s="19" t="s">
        <v>158</v>
      </c>
      <c r="C28" s="19"/>
      <c r="D28" s="20"/>
      <c r="E28" s="20"/>
      <c r="F28" s="20"/>
      <c r="G28" s="20"/>
      <c r="H28" s="20"/>
      <c r="I28" s="20"/>
      <c r="J28" s="20"/>
      <c r="K28" s="20"/>
    </row>
    <row r="29" spans="1:11" ht="28.8" x14ac:dyDescent="0.3">
      <c r="A29" s="9">
        <v>21</v>
      </c>
      <c r="B29" s="25" t="s">
        <v>184</v>
      </c>
      <c r="C29" s="26" t="b">
        <v>0</v>
      </c>
      <c r="D29" s="3"/>
      <c r="H29" s="24"/>
    </row>
    <row r="30" spans="1:11" ht="28.8" x14ac:dyDescent="0.3">
      <c r="A30" s="9">
        <v>22</v>
      </c>
      <c r="B30" s="25" t="s">
        <v>185</v>
      </c>
      <c r="C30" s="26" t="b">
        <v>0</v>
      </c>
      <c r="D30" s="3"/>
      <c r="H30" s="24"/>
    </row>
    <row r="31" spans="1:11" ht="28.8" x14ac:dyDescent="0.3">
      <c r="A31" s="9">
        <v>23</v>
      </c>
      <c r="B31" s="25" t="s">
        <v>186</v>
      </c>
      <c r="C31" s="26" t="b">
        <v>0</v>
      </c>
      <c r="D31" s="3"/>
      <c r="H31" s="24"/>
    </row>
    <row r="32" spans="1:11" ht="18" x14ac:dyDescent="0.35">
      <c r="A32" s="16"/>
      <c r="B32" s="19" t="s">
        <v>159</v>
      </c>
      <c r="C32" s="19"/>
      <c r="D32" s="20"/>
      <c r="E32" s="20"/>
      <c r="F32" s="20"/>
      <c r="G32" s="20"/>
      <c r="H32" s="20"/>
      <c r="I32" s="20"/>
      <c r="J32" s="20"/>
      <c r="K32" s="20"/>
    </row>
    <row r="33" spans="1:11" ht="28.8" x14ac:dyDescent="0.3">
      <c r="A33" s="9">
        <v>24</v>
      </c>
      <c r="B33" s="25" t="s">
        <v>187</v>
      </c>
      <c r="C33" s="26" t="b">
        <v>0</v>
      </c>
      <c r="D33" s="3"/>
      <c r="H33" s="24"/>
    </row>
    <row r="34" spans="1:11" ht="43.2" x14ac:dyDescent="0.3">
      <c r="A34" s="9">
        <v>25</v>
      </c>
      <c r="B34" s="25" t="s">
        <v>188</v>
      </c>
      <c r="C34" s="26" t="b">
        <v>0</v>
      </c>
      <c r="D34" s="3"/>
      <c r="H34" s="24"/>
    </row>
    <row r="35" spans="1:11" ht="28.8" x14ac:dyDescent="0.3">
      <c r="A35" s="9">
        <v>26</v>
      </c>
      <c r="B35" s="21" t="s">
        <v>189</v>
      </c>
      <c r="C35" s="26" t="b">
        <v>0</v>
      </c>
      <c r="D35" s="3"/>
      <c r="H35" s="24"/>
    </row>
    <row r="36" spans="1:11" ht="28.8" x14ac:dyDescent="0.3">
      <c r="A36" s="9">
        <v>27</v>
      </c>
      <c r="B36" s="21" t="s">
        <v>190</v>
      </c>
      <c r="C36" s="26" t="b">
        <v>0</v>
      </c>
      <c r="D36" s="3"/>
      <c r="H36" s="24"/>
    </row>
    <row r="37" spans="1:11" ht="18" x14ac:dyDescent="0.35">
      <c r="A37" s="16"/>
      <c r="B37" s="19" t="s">
        <v>160</v>
      </c>
      <c r="C37" s="19"/>
      <c r="D37" s="20"/>
      <c r="E37" s="20"/>
      <c r="F37" s="20"/>
      <c r="G37" s="20"/>
      <c r="H37" s="20"/>
      <c r="I37" s="20"/>
      <c r="J37" s="20"/>
      <c r="K37" s="20"/>
    </row>
    <row r="38" spans="1:11" ht="28.8" x14ac:dyDescent="0.3">
      <c r="A38" s="9">
        <v>28</v>
      </c>
      <c r="B38" s="21" t="s">
        <v>191</v>
      </c>
      <c r="C38" s="26" t="b">
        <v>0</v>
      </c>
      <c r="D38" s="3"/>
      <c r="H38" s="24"/>
    </row>
    <row r="39" spans="1:11" ht="28.8" x14ac:dyDescent="0.3">
      <c r="A39" s="9">
        <v>29</v>
      </c>
      <c r="B39" s="21" t="s">
        <v>192</v>
      </c>
      <c r="C39" s="26" t="b">
        <v>0</v>
      </c>
      <c r="D39" s="3"/>
      <c r="H39" s="24"/>
    </row>
    <row r="40" spans="1:11" ht="28.8" x14ac:dyDescent="0.3">
      <c r="A40" s="9">
        <v>30</v>
      </c>
      <c r="B40" s="21" t="s">
        <v>193</v>
      </c>
      <c r="C40" s="26" t="b">
        <v>0</v>
      </c>
      <c r="D40" s="3"/>
      <c r="H40" s="24"/>
    </row>
    <row r="41" spans="1:11" ht="28.8" x14ac:dyDescent="0.3">
      <c r="A41" s="9">
        <v>31</v>
      </c>
      <c r="B41" s="21" t="s">
        <v>194</v>
      </c>
      <c r="C41" s="26" t="b">
        <v>0</v>
      </c>
      <c r="D41" s="3"/>
      <c r="H41" s="24"/>
    </row>
    <row r="42" spans="1:11" ht="28.8" x14ac:dyDescent="0.3">
      <c r="A42" s="9">
        <v>32</v>
      </c>
      <c r="B42" s="21" t="s">
        <v>195</v>
      </c>
      <c r="C42" s="26" t="b">
        <v>0</v>
      </c>
      <c r="D42" s="3"/>
      <c r="H42" s="24"/>
    </row>
    <row r="43" spans="1:11" ht="18" x14ac:dyDescent="0.35">
      <c r="A43" s="16"/>
      <c r="B43" s="19" t="s">
        <v>160</v>
      </c>
      <c r="C43" s="19"/>
      <c r="D43" s="20"/>
      <c r="E43" s="20"/>
      <c r="F43" s="20"/>
      <c r="G43" s="20"/>
      <c r="H43" s="20"/>
      <c r="I43" s="20"/>
      <c r="J43" s="20"/>
      <c r="K43" s="20"/>
    </row>
    <row r="44" spans="1:11" ht="28.8" x14ac:dyDescent="0.3">
      <c r="A44" s="9">
        <v>33</v>
      </c>
      <c r="B44" s="21" t="s">
        <v>1175</v>
      </c>
      <c r="C44" s="26" t="b">
        <v>0</v>
      </c>
      <c r="D44" s="3"/>
      <c r="H44" s="24"/>
    </row>
    <row r="45" spans="1:11" x14ac:dyDescent="0.3">
      <c r="A45" s="9">
        <v>34</v>
      </c>
      <c r="B45" s="21" t="s">
        <v>196</v>
      </c>
      <c r="C45" s="26" t="b">
        <v>0</v>
      </c>
      <c r="D45" s="3"/>
      <c r="H45" s="24"/>
    </row>
    <row r="46" spans="1:11" x14ac:dyDescent="0.3">
      <c r="A46" s="9">
        <v>35</v>
      </c>
      <c r="B46" s="21" t="s">
        <v>197</v>
      </c>
      <c r="C46" s="26" t="b">
        <v>0</v>
      </c>
      <c r="D46" s="3"/>
      <c r="H46" s="24"/>
    </row>
    <row r="47" spans="1:11" ht="28.8" x14ac:dyDescent="0.3">
      <c r="A47" s="9">
        <v>36</v>
      </c>
      <c r="B47" s="21" t="s">
        <v>198</v>
      </c>
      <c r="C47" s="26" t="b">
        <v>0</v>
      </c>
      <c r="D47" s="3"/>
      <c r="H47" s="24"/>
    </row>
    <row r="48" spans="1:11" ht="18" x14ac:dyDescent="0.35">
      <c r="A48" s="16"/>
      <c r="B48" s="19" t="s">
        <v>161</v>
      </c>
      <c r="C48" s="19"/>
      <c r="D48" s="20"/>
      <c r="E48" s="20"/>
      <c r="F48" s="20"/>
      <c r="G48" s="20"/>
      <c r="H48" s="20"/>
      <c r="I48" s="20"/>
      <c r="J48" s="20"/>
      <c r="K48" s="20"/>
    </row>
    <row r="49" spans="1:11" ht="28.8" x14ac:dyDescent="0.3">
      <c r="A49" s="9">
        <v>37</v>
      </c>
      <c r="B49" s="21" t="s">
        <v>199</v>
      </c>
      <c r="C49" s="26" t="b">
        <v>0</v>
      </c>
      <c r="D49" s="3"/>
      <c r="H49" s="24"/>
    </row>
    <row r="50" spans="1:11" ht="28.8" x14ac:dyDescent="0.3">
      <c r="A50" s="9">
        <v>38</v>
      </c>
      <c r="B50" s="21" t="s">
        <v>200</v>
      </c>
      <c r="C50" s="26" t="b">
        <v>0</v>
      </c>
      <c r="D50" s="3"/>
      <c r="H50" s="24"/>
    </row>
    <row r="51" spans="1:11" ht="28.8" x14ac:dyDescent="0.3">
      <c r="A51" s="9">
        <v>39</v>
      </c>
      <c r="B51" s="21" t="s">
        <v>201</v>
      </c>
      <c r="C51" s="26" t="b">
        <v>0</v>
      </c>
      <c r="D51" s="3"/>
      <c r="H51" s="24"/>
    </row>
    <row r="52" spans="1:11" ht="28.8" x14ac:dyDescent="0.3">
      <c r="A52" s="9">
        <v>40</v>
      </c>
      <c r="B52" s="21" t="s">
        <v>202</v>
      </c>
      <c r="C52" s="26" t="b">
        <v>0</v>
      </c>
      <c r="D52" s="3"/>
      <c r="H52" s="24"/>
    </row>
    <row r="53" spans="1:11" ht="18" x14ac:dyDescent="0.35">
      <c r="A53" s="16"/>
      <c r="B53" s="19" t="s">
        <v>162</v>
      </c>
      <c r="C53" s="19"/>
      <c r="D53" s="20"/>
      <c r="E53" s="20"/>
      <c r="F53" s="20"/>
      <c r="G53" s="20"/>
      <c r="H53" s="20"/>
      <c r="I53" s="20"/>
      <c r="J53" s="20"/>
      <c r="K53" s="20"/>
    </row>
    <row r="54" spans="1:11" ht="57.6" x14ac:dyDescent="0.3">
      <c r="A54" s="9">
        <v>41</v>
      </c>
      <c r="B54" s="21" t="s">
        <v>203</v>
      </c>
      <c r="C54" s="26" t="b">
        <v>0</v>
      </c>
      <c r="D54" s="3"/>
      <c r="H54" s="24"/>
    </row>
    <row r="55" spans="1:11" ht="28.8" x14ac:dyDescent="0.3">
      <c r="A55" s="9">
        <v>42</v>
      </c>
      <c r="B55" s="21" t="s">
        <v>204</v>
      </c>
      <c r="C55" s="26" t="b">
        <v>0</v>
      </c>
      <c r="D55" s="3"/>
      <c r="H55" s="24"/>
    </row>
    <row r="56" spans="1:11" ht="28.8" x14ac:dyDescent="0.3">
      <c r="A56" s="9">
        <v>43</v>
      </c>
      <c r="B56" s="21" t="s">
        <v>205</v>
      </c>
      <c r="C56" s="26" t="b">
        <v>0</v>
      </c>
      <c r="D56" s="3"/>
      <c r="H56" s="24"/>
    </row>
    <row r="58" spans="1:11" ht="18" x14ac:dyDescent="0.35">
      <c r="B58" s="65"/>
    </row>
  </sheetData>
  <conditionalFormatting sqref="D4:D56">
    <cfRule type="containsText" dxfId="719" priority="41" operator="containsText" text="SÍ">
      <formula>NOT(ISERROR(SEARCH("SÍ",D4)))</formula>
    </cfRule>
    <cfRule type="containsText" dxfId="718" priority="42" operator="containsText" text="NO">
      <formula>NOT(ISERROR(SEARCH("NO",D4)))</formula>
    </cfRule>
  </conditionalFormatting>
  <conditionalFormatting sqref="G4:G56">
    <cfRule type="containsText" dxfId="717" priority="37" operator="containsText" text="Baja">
      <formula>NOT(ISERROR(SEARCH("Baja",G4)))</formula>
    </cfRule>
    <cfRule type="containsText" dxfId="716" priority="40" operator="containsText" text="Alta">
      <formula>NOT(ISERROR(SEARCH("Alta",G4)))</formula>
    </cfRule>
    <cfRule type="containsText" dxfId="715" priority="39" operator="containsText" text="Muy alta">
      <formula>NOT(ISERROR(SEARCH("Muy alta",G4)))</formula>
    </cfRule>
    <cfRule type="containsText" dxfId="714" priority="38" operator="containsText" text="Media">
      <formula>NOT(ISERROR(SEARCH("Media",G4)))</formula>
    </cfRule>
  </conditionalFormatting>
  <conditionalFormatting sqref="H4">
    <cfRule type="containsText" dxfId="713" priority="30" operator="containsText" text="Abierto">
      <formula>NOT(ISERROR(SEARCH("Abierto",H4)))</formula>
    </cfRule>
    <cfRule type="containsText" dxfId="712" priority="29" operator="containsText" text="Cerrado">
      <formula>NOT(ISERROR(SEARCH("Cerrado",H4)))</formula>
    </cfRule>
    <cfRule type="containsText" dxfId="711" priority="28" operator="containsText" text="En desarrollo">
      <formula>NOT(ISERROR(SEARCH("En desarrollo",H4)))</formula>
    </cfRule>
  </conditionalFormatting>
  <conditionalFormatting sqref="H5:H8 H10:H12 H14:H17 H19:H27 H29:H31 H33:H36 H38:H42 H44:H47 H49:H52 H54:H56 E2 H3 E57:E1048576">
    <cfRule type="cellIs" dxfId="710" priority="32" operator="greaterThan">
      <formula>TODAY()</formula>
    </cfRule>
  </conditionalFormatting>
  <conditionalFormatting sqref="H5:H8 H10:H12 H14:H17 H19:H27 H29:H31 H33:H36 H38:H42 H44:H47 H49:H52 H54:H56">
    <cfRule type="cellIs" dxfId="709" priority="33" operator="equal">
      <formula>TODAY()</formula>
    </cfRule>
    <cfRule type="cellIs" dxfId="708" priority="31" operator="lessThan">
      <formula>TODAY()</formula>
    </cfRule>
  </conditionalFormatting>
  <conditionalFormatting sqref="H9">
    <cfRule type="containsText" dxfId="707" priority="27" operator="containsText" text="Abierto">
      <formula>NOT(ISERROR(SEARCH("Abierto",H9)))</formula>
    </cfRule>
    <cfRule type="containsText" dxfId="706" priority="26" operator="containsText" text="Cerrado">
      <formula>NOT(ISERROR(SEARCH("Cerrado",H9)))</formula>
    </cfRule>
    <cfRule type="containsText" dxfId="705" priority="25" operator="containsText" text="En desarrollo">
      <formula>NOT(ISERROR(SEARCH("En desarrollo",H9)))</formula>
    </cfRule>
  </conditionalFormatting>
  <conditionalFormatting sqref="H13">
    <cfRule type="containsText" dxfId="704" priority="22" operator="containsText" text="En desarrollo">
      <formula>NOT(ISERROR(SEARCH("En desarrollo",H13)))</formula>
    </cfRule>
    <cfRule type="containsText" dxfId="703" priority="23" operator="containsText" text="Cerrado">
      <formula>NOT(ISERROR(SEARCH("Cerrado",H13)))</formula>
    </cfRule>
    <cfRule type="containsText" dxfId="702" priority="24" operator="containsText" text="Abierto">
      <formula>NOT(ISERROR(SEARCH("Abierto",H13)))</formula>
    </cfRule>
  </conditionalFormatting>
  <conditionalFormatting sqref="H18">
    <cfRule type="containsText" dxfId="701" priority="21" operator="containsText" text="Abierto">
      <formula>NOT(ISERROR(SEARCH("Abierto",H18)))</formula>
    </cfRule>
    <cfRule type="containsText" dxfId="700" priority="20" operator="containsText" text="Cerrado">
      <formula>NOT(ISERROR(SEARCH("Cerrado",H18)))</formula>
    </cfRule>
    <cfRule type="containsText" dxfId="699" priority="19" operator="containsText" text="En desarrollo">
      <formula>NOT(ISERROR(SEARCH("En desarrollo",H18)))</formula>
    </cfRule>
  </conditionalFormatting>
  <conditionalFormatting sqref="H28">
    <cfRule type="containsText" dxfId="698" priority="17" operator="containsText" text="Cerrado">
      <formula>NOT(ISERROR(SEARCH("Cerrado",H28)))</formula>
    </cfRule>
    <cfRule type="containsText" dxfId="697" priority="18" operator="containsText" text="Abierto">
      <formula>NOT(ISERROR(SEARCH("Abierto",H28)))</formula>
    </cfRule>
    <cfRule type="containsText" dxfId="696" priority="16" operator="containsText" text="En desarrollo">
      <formula>NOT(ISERROR(SEARCH("En desarrollo",H28)))</formula>
    </cfRule>
  </conditionalFormatting>
  <conditionalFormatting sqref="H32">
    <cfRule type="containsText" dxfId="695" priority="15" operator="containsText" text="Abierto">
      <formula>NOT(ISERROR(SEARCH("Abierto",H32)))</formula>
    </cfRule>
    <cfRule type="containsText" dxfId="694" priority="14" operator="containsText" text="Cerrado">
      <formula>NOT(ISERROR(SEARCH("Cerrado",H32)))</formula>
    </cfRule>
    <cfRule type="containsText" dxfId="693" priority="13" operator="containsText" text="En desarrollo">
      <formula>NOT(ISERROR(SEARCH("En desarrollo",H32)))</formula>
    </cfRule>
  </conditionalFormatting>
  <conditionalFormatting sqref="H37">
    <cfRule type="containsText" dxfId="692" priority="11" operator="containsText" text="Cerrado">
      <formula>NOT(ISERROR(SEARCH("Cerrado",H37)))</formula>
    </cfRule>
    <cfRule type="containsText" dxfId="691" priority="12" operator="containsText" text="Abierto">
      <formula>NOT(ISERROR(SEARCH("Abierto",H37)))</formula>
    </cfRule>
    <cfRule type="containsText" dxfId="690" priority="10" operator="containsText" text="En desarrollo">
      <formula>NOT(ISERROR(SEARCH("En desarrollo",H37)))</formula>
    </cfRule>
  </conditionalFormatting>
  <conditionalFormatting sqref="H43">
    <cfRule type="containsText" dxfId="689" priority="7" operator="containsText" text="En desarrollo">
      <formula>NOT(ISERROR(SEARCH("En desarrollo",H43)))</formula>
    </cfRule>
    <cfRule type="containsText" dxfId="688" priority="9" operator="containsText" text="Abierto">
      <formula>NOT(ISERROR(SEARCH("Abierto",H43)))</formula>
    </cfRule>
    <cfRule type="containsText" dxfId="687" priority="8" operator="containsText" text="Cerrado">
      <formula>NOT(ISERROR(SEARCH("Cerrado",H43)))</formula>
    </cfRule>
  </conditionalFormatting>
  <conditionalFormatting sqref="H48">
    <cfRule type="containsText" dxfId="686" priority="4" operator="containsText" text="En desarrollo">
      <formula>NOT(ISERROR(SEARCH("En desarrollo",H48)))</formula>
    </cfRule>
    <cfRule type="containsText" dxfId="685" priority="5" operator="containsText" text="Cerrado">
      <formula>NOT(ISERROR(SEARCH("Cerrado",H48)))</formula>
    </cfRule>
    <cfRule type="containsText" dxfId="684" priority="6" operator="containsText" text="Abierto">
      <formula>NOT(ISERROR(SEARCH("Abierto",H48)))</formula>
    </cfRule>
  </conditionalFormatting>
  <conditionalFormatting sqref="H53">
    <cfRule type="containsText" dxfId="683" priority="2" operator="containsText" text="Cerrado">
      <formula>NOT(ISERROR(SEARCH("Cerrado",H53)))</formula>
    </cfRule>
    <cfRule type="containsText" dxfId="682" priority="3" operator="containsText" text="Abierto">
      <formula>NOT(ISERROR(SEARCH("Abierto",H53)))</formula>
    </cfRule>
    <cfRule type="containsText" dxfId="681" priority="1" operator="containsText" text="En desarrollo">
      <formula>NOT(ISERROR(SEARCH("En desarrollo",H53)))</formula>
    </cfRule>
  </conditionalFormatting>
  <conditionalFormatting sqref="I4:J56">
    <cfRule type="containsText" dxfId="680" priority="34" operator="containsText" text="En desarrollo">
      <formula>NOT(ISERROR(SEARCH("En desarrollo",I4)))</formula>
    </cfRule>
    <cfRule type="containsText" dxfId="679" priority="35" operator="containsText" text="Cerrado">
      <formula>NOT(ISERROR(SEARCH("Cerrado",I4)))</formula>
    </cfRule>
    <cfRule type="containsText" dxfId="678" priority="36" operator="containsText" text="Abierto">
      <formula>NOT(ISERROR(SEARCH("Abierto",I4)))</formula>
    </cfRule>
  </conditionalFormatting>
  <dataValidations count="4">
    <dataValidation type="list" allowBlank="1" showInputMessage="1" showErrorMessage="1" sqref="G6:G8 G29:G31 G10:G12 G14:G17 G19:G27 G33:G36 G38:G42 G44:G47 G49:G52 G54:G56" xr:uid="{F52E73C4-9165-475C-9689-3D2AAA73B7E5}">
      <formula1>"Baja,Media,Alta,Muy alta"</formula1>
    </dataValidation>
    <dataValidation type="list" allowBlank="1" showInputMessage="1" showErrorMessage="1" sqref="G5" xr:uid="{E40548D6-CF08-48E2-84F2-9E615611399B}">
      <formula1>"Baja,Media,Alta,Muy alta,"</formula1>
    </dataValidation>
    <dataValidation type="list" allowBlank="1" showInputMessage="1" showErrorMessage="1" sqref="I4:I56" xr:uid="{5D705A5D-7478-4BD5-9F82-3630B136EC63}">
      <formula1>"-,Abierto,Cerrado, En desarrollo"</formula1>
    </dataValidation>
    <dataValidation type="list" allowBlank="1" showInputMessage="1" showErrorMessage="1" sqref="D4:D56" xr:uid="{F90D3680-2715-41D8-92C5-4FDDDD3669D7}">
      <formula1>"SÍ,NO, N/A"</formula1>
    </dataValidation>
  </dataValidations>
  <hyperlinks>
    <hyperlink ref="J1" location="ÍNDICE!A1" display="VOLVER AL IÍNDICE" xr:uid="{D6C29E21-0EC3-4177-AFD1-F3FF033C7127}"/>
  </hyperlinks>
  <pageMargins left="0.7" right="0.7" top="0.75" bottom="0.75" header="0.3" footer="0.3"/>
  <tableParts count="1">
    <tablePart r:id="rId1"/>
  </tableParts>
  <extLst>
    <ext xmlns:x14="http://schemas.microsoft.com/office/spreadsheetml/2009/9/main" uri="{CCE6A557-97BC-4b89-ADB6-D9C93CAAB3DF}">
      <x14:dataValidations xmlns:xm="http://schemas.microsoft.com/office/excel/2006/main" count="1">
        <x14:dataValidation type="list" allowBlank="1" showInputMessage="1" showErrorMessage="1" xr:uid="{7D9FBFFF-467E-4592-A78F-34455C2EB0DA}">
          <x14:formula1>
            <xm:f>Datos_básicos!$A$38:$A$50</xm:f>
          </x14:formula1>
          <xm:sqref>J4:J56</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CE9C52-9B04-4EF9-9346-D965E43DE55F}">
  <sheetPr codeName="Hoja8"/>
  <dimension ref="A1:K92"/>
  <sheetViews>
    <sheetView zoomScale="85" zoomScaleNormal="85" workbookViewId="0"/>
  </sheetViews>
  <sheetFormatPr baseColWidth="10" defaultRowHeight="14.4" x14ac:dyDescent="0.3"/>
  <cols>
    <col min="1" max="1" width="4.77734375" style="1" customWidth="1"/>
    <col min="2" max="2" width="79.21875" style="1" customWidth="1"/>
    <col min="3" max="3" width="12.44140625" style="1" customWidth="1"/>
    <col min="4" max="4" width="11.44140625" style="1" customWidth="1"/>
    <col min="5" max="5" width="66" style="1" customWidth="1"/>
    <col min="6" max="6" width="54.6640625" style="1" customWidth="1"/>
    <col min="7" max="7" width="28.88671875" style="1" customWidth="1"/>
    <col min="8" max="8" width="29.21875" style="1" customWidth="1"/>
    <col min="9" max="9" width="20.88671875" style="1" customWidth="1"/>
    <col min="10" max="10" width="13.33203125" style="1" customWidth="1"/>
    <col min="11" max="16384" width="11.5546875" style="1"/>
  </cols>
  <sheetData>
    <row r="1" spans="1:11" ht="21" x14ac:dyDescent="0.4">
      <c r="A1" s="17" t="s">
        <v>206</v>
      </c>
      <c r="J1" s="65" t="s">
        <v>1169</v>
      </c>
    </row>
    <row r="2" spans="1:11" x14ac:dyDescent="0.3">
      <c r="A2" s="1" t="s">
        <v>214</v>
      </c>
    </row>
    <row r="3" spans="1:11" x14ac:dyDescent="0.3">
      <c r="A3" s="74" t="s">
        <v>215</v>
      </c>
      <c r="B3" s="74"/>
      <c r="C3" s="73"/>
      <c r="D3" s="73"/>
      <c r="E3" s="73"/>
    </row>
    <row r="4" spans="1:11" x14ac:dyDescent="0.3">
      <c r="A4" s="74" t="s">
        <v>220</v>
      </c>
      <c r="B4" s="74"/>
      <c r="C4" s="73"/>
      <c r="D4" s="73"/>
      <c r="E4" s="73"/>
    </row>
    <row r="5" spans="1:11" x14ac:dyDescent="0.3">
      <c r="A5" s="74" t="s">
        <v>218</v>
      </c>
      <c r="B5" s="74"/>
      <c r="C5" s="73"/>
      <c r="D5" s="73"/>
      <c r="E5" s="73"/>
    </row>
    <row r="6" spans="1:11" x14ac:dyDescent="0.3">
      <c r="A6" s="74" t="s">
        <v>219</v>
      </c>
      <c r="B6" s="74"/>
      <c r="C6" s="73"/>
      <c r="D6" s="73"/>
      <c r="E6" s="73"/>
    </row>
    <row r="7" spans="1:11" x14ac:dyDescent="0.3">
      <c r="A7" s="74" t="s">
        <v>221</v>
      </c>
      <c r="B7" s="74"/>
      <c r="C7" s="73"/>
      <c r="D7" s="73"/>
      <c r="E7" s="73"/>
    </row>
    <row r="8" spans="1:11" ht="18" x14ac:dyDescent="0.35">
      <c r="A8" s="32" t="s">
        <v>222</v>
      </c>
      <c r="B8" s="30"/>
      <c r="C8" s="31"/>
      <c r="D8" s="31"/>
      <c r="E8" s="31"/>
    </row>
    <row r="10" spans="1:11" s="18" customFormat="1" ht="18" customHeight="1" x14ac:dyDescent="0.3">
      <c r="A10" s="16" t="s">
        <v>15</v>
      </c>
      <c r="B10" s="16" t="s">
        <v>14</v>
      </c>
      <c r="C10" s="16" t="s">
        <v>143</v>
      </c>
      <c r="D10" s="16" t="s">
        <v>16</v>
      </c>
      <c r="E10" s="16" t="s">
        <v>24</v>
      </c>
      <c r="F10" s="16" t="s">
        <v>209</v>
      </c>
      <c r="G10" s="16" t="s">
        <v>28</v>
      </c>
      <c r="H10" s="16" t="s">
        <v>29</v>
      </c>
      <c r="I10" s="16" t="s">
        <v>31</v>
      </c>
      <c r="J10" s="16" t="s">
        <v>141</v>
      </c>
      <c r="K10" s="16" t="s">
        <v>32</v>
      </c>
    </row>
    <row r="11" spans="1:11" ht="18" x14ac:dyDescent="0.35">
      <c r="A11" s="16"/>
      <c r="B11" s="19" t="s">
        <v>216</v>
      </c>
      <c r="C11" s="19"/>
      <c r="D11" s="20"/>
      <c r="E11" s="20"/>
      <c r="F11" s="20"/>
      <c r="G11" s="20"/>
      <c r="H11" s="20"/>
      <c r="I11" s="20"/>
      <c r="J11" s="20"/>
      <c r="K11" s="20"/>
    </row>
    <row r="12" spans="1:11" ht="43.2" x14ac:dyDescent="0.3">
      <c r="A12" s="9">
        <v>1</v>
      </c>
      <c r="B12" s="21" t="s">
        <v>210</v>
      </c>
      <c r="C12" s="22" t="b">
        <v>0</v>
      </c>
      <c r="D12" s="3"/>
      <c r="E12" s="23"/>
      <c r="F12" s="23"/>
      <c r="H12" s="24"/>
      <c r="K12" s="23" t="s">
        <v>152</v>
      </c>
    </row>
    <row r="13" spans="1:11" ht="43.2" x14ac:dyDescent="0.3">
      <c r="A13" s="9">
        <v>2</v>
      </c>
      <c r="B13" s="21" t="s">
        <v>212</v>
      </c>
      <c r="C13" s="22" t="b">
        <v>0</v>
      </c>
      <c r="D13" s="3"/>
      <c r="H13" s="24"/>
    </row>
    <row r="14" spans="1:11" ht="43.2" x14ac:dyDescent="0.3">
      <c r="A14" s="9">
        <v>3</v>
      </c>
      <c r="B14" s="21" t="s">
        <v>213</v>
      </c>
      <c r="C14" s="22" t="b">
        <v>0</v>
      </c>
      <c r="D14" s="3" t="s">
        <v>115</v>
      </c>
      <c r="H14" s="24"/>
    </row>
    <row r="15" spans="1:11" ht="18" x14ac:dyDescent="0.35">
      <c r="A15" s="16"/>
      <c r="B15" s="19" t="s">
        <v>217</v>
      </c>
      <c r="C15" s="19"/>
      <c r="D15" s="20"/>
      <c r="E15" s="20"/>
      <c r="F15" s="20"/>
      <c r="G15" s="20"/>
      <c r="H15" s="20"/>
      <c r="I15" s="20"/>
      <c r="J15" s="20"/>
      <c r="K15" s="20"/>
    </row>
    <row r="16" spans="1:11" ht="43.2" x14ac:dyDescent="0.3">
      <c r="A16" s="9">
        <v>4</v>
      </c>
      <c r="B16" s="21" t="s">
        <v>223</v>
      </c>
      <c r="C16" s="22" t="b">
        <v>0</v>
      </c>
      <c r="D16" s="3"/>
      <c r="H16" s="24"/>
    </row>
    <row r="17" spans="1:11" ht="43.2" x14ac:dyDescent="0.3">
      <c r="A17" s="9">
        <v>5</v>
      </c>
      <c r="B17" s="33" t="s">
        <v>225</v>
      </c>
      <c r="C17" s="22" t="b">
        <v>0</v>
      </c>
      <c r="D17" s="3"/>
      <c r="H17" s="24"/>
    </row>
    <row r="18" spans="1:11" ht="43.2" x14ac:dyDescent="0.3">
      <c r="A18" s="9">
        <v>6</v>
      </c>
      <c r="B18" s="33" t="s">
        <v>226</v>
      </c>
      <c r="C18" s="22" t="b">
        <v>0</v>
      </c>
      <c r="D18" s="3"/>
      <c r="H18" s="24"/>
    </row>
    <row r="19" spans="1:11" ht="57.6" x14ac:dyDescent="0.3">
      <c r="A19" s="9">
        <v>7</v>
      </c>
      <c r="B19" s="25" t="s">
        <v>227</v>
      </c>
      <c r="C19" s="26" t="b">
        <v>0</v>
      </c>
      <c r="D19" s="3"/>
      <c r="H19" s="24"/>
    </row>
    <row r="20" spans="1:11" ht="28.8" x14ac:dyDescent="0.3">
      <c r="A20" s="9">
        <v>8</v>
      </c>
      <c r="B20" s="21" t="s">
        <v>228</v>
      </c>
      <c r="C20" s="26" t="b">
        <v>0</v>
      </c>
      <c r="D20" s="3"/>
      <c r="H20" s="24"/>
    </row>
    <row r="21" spans="1:11" ht="43.2" x14ac:dyDescent="0.3">
      <c r="A21" s="9">
        <v>9</v>
      </c>
      <c r="B21" s="25" t="s">
        <v>229</v>
      </c>
      <c r="C21" s="26" t="b">
        <v>0</v>
      </c>
      <c r="D21" s="3"/>
      <c r="H21" s="24"/>
    </row>
    <row r="22" spans="1:11" ht="28.8" x14ac:dyDescent="0.3">
      <c r="A22" s="9">
        <v>10</v>
      </c>
      <c r="B22" s="25" t="s">
        <v>230</v>
      </c>
      <c r="C22" s="26" t="b">
        <v>0</v>
      </c>
      <c r="D22" s="3"/>
      <c r="H22" s="24"/>
    </row>
    <row r="23" spans="1:11" ht="18" x14ac:dyDescent="0.35">
      <c r="A23" s="9"/>
      <c r="B23" s="19" t="s">
        <v>224</v>
      </c>
      <c r="C23" s="19"/>
      <c r="D23" s="20"/>
      <c r="E23" s="20"/>
      <c r="F23" s="20"/>
      <c r="G23" s="20"/>
      <c r="H23" s="20"/>
      <c r="I23" s="20"/>
      <c r="J23" s="20"/>
      <c r="K23" s="20"/>
    </row>
    <row r="24" spans="1:11" ht="43.2" x14ac:dyDescent="0.3">
      <c r="A24" s="9">
        <v>11</v>
      </c>
      <c r="B24" s="25" t="s">
        <v>231</v>
      </c>
      <c r="C24" s="26" t="b">
        <v>0</v>
      </c>
      <c r="D24" s="3"/>
      <c r="H24" s="24"/>
    </row>
    <row r="25" spans="1:11" ht="43.2" x14ac:dyDescent="0.3">
      <c r="A25" s="9">
        <v>12</v>
      </c>
      <c r="B25" s="25" t="s">
        <v>232</v>
      </c>
      <c r="C25" s="26" t="b">
        <v>0</v>
      </c>
      <c r="D25" s="3"/>
      <c r="H25" s="24"/>
    </row>
    <row r="26" spans="1:11" ht="43.2" x14ac:dyDescent="0.3">
      <c r="A26" s="9">
        <v>13</v>
      </c>
      <c r="B26" s="25" t="s">
        <v>233</v>
      </c>
      <c r="C26" s="26" t="b">
        <v>0</v>
      </c>
      <c r="D26" s="3"/>
      <c r="H26" s="24"/>
    </row>
    <row r="27" spans="1:11" ht="18" x14ac:dyDescent="0.35">
      <c r="A27" s="9"/>
      <c r="B27" s="19" t="s">
        <v>234</v>
      </c>
      <c r="C27" s="19"/>
      <c r="D27" s="20"/>
      <c r="E27" s="20"/>
      <c r="F27" s="20"/>
      <c r="G27" s="20"/>
      <c r="H27" s="20"/>
      <c r="I27" s="20"/>
      <c r="J27" s="20"/>
      <c r="K27" s="20"/>
    </row>
    <row r="28" spans="1:11" ht="43.2" x14ac:dyDescent="0.3">
      <c r="A28" s="9">
        <v>14</v>
      </c>
      <c r="B28" s="25" t="s">
        <v>239</v>
      </c>
      <c r="C28" s="26" t="b">
        <v>0</v>
      </c>
      <c r="D28" s="3"/>
      <c r="H28" s="24"/>
    </row>
    <row r="29" spans="1:11" ht="43.2" x14ac:dyDescent="0.3">
      <c r="A29" s="9">
        <v>15</v>
      </c>
      <c r="B29" s="25" t="s">
        <v>240</v>
      </c>
      <c r="C29" s="26" t="b">
        <v>0</v>
      </c>
      <c r="D29" s="3"/>
      <c r="H29" s="24"/>
    </row>
    <row r="30" spans="1:11" ht="43.2" x14ac:dyDescent="0.3">
      <c r="A30" s="9">
        <v>16</v>
      </c>
      <c r="B30" s="25" t="s">
        <v>241</v>
      </c>
      <c r="C30" s="26" t="b">
        <v>0</v>
      </c>
      <c r="D30" s="3"/>
      <c r="H30" s="24"/>
    </row>
    <row r="31" spans="1:11" ht="43.2" x14ac:dyDescent="0.3">
      <c r="A31" s="9">
        <v>17</v>
      </c>
      <c r="B31" s="25" t="s">
        <v>242</v>
      </c>
      <c r="C31" s="26" t="b">
        <v>0</v>
      </c>
      <c r="D31" s="3"/>
      <c r="H31" s="24"/>
    </row>
    <row r="32" spans="1:11" ht="43.2" x14ac:dyDescent="0.3">
      <c r="A32" s="9">
        <v>18</v>
      </c>
      <c r="B32" s="25" t="s">
        <v>243</v>
      </c>
      <c r="C32" s="26" t="b">
        <v>0</v>
      </c>
      <c r="D32" s="3"/>
      <c r="H32" s="24"/>
    </row>
    <row r="33" spans="1:11" ht="28.8" x14ac:dyDescent="0.3">
      <c r="A33" s="9">
        <v>19</v>
      </c>
      <c r="B33" s="21" t="s">
        <v>244</v>
      </c>
      <c r="C33" s="26" t="b">
        <v>0</v>
      </c>
      <c r="D33" s="3"/>
      <c r="H33" s="24"/>
    </row>
    <row r="34" spans="1:11" ht="43.2" x14ac:dyDescent="0.3">
      <c r="A34" s="9">
        <v>20</v>
      </c>
      <c r="B34" s="21" t="s">
        <v>245</v>
      </c>
      <c r="C34" s="26" t="b">
        <v>0</v>
      </c>
      <c r="D34" s="3"/>
      <c r="H34" s="24"/>
    </row>
    <row r="35" spans="1:11" ht="43.2" x14ac:dyDescent="0.3">
      <c r="A35" s="9">
        <v>21</v>
      </c>
      <c r="B35" s="21" t="s">
        <v>246</v>
      </c>
      <c r="C35" s="26" t="b">
        <v>0</v>
      </c>
      <c r="D35" s="3"/>
      <c r="H35" s="24"/>
    </row>
    <row r="36" spans="1:11" ht="43.2" x14ac:dyDescent="0.3">
      <c r="A36" s="9">
        <v>22</v>
      </c>
      <c r="B36" s="21" t="s">
        <v>247</v>
      </c>
      <c r="C36" s="26" t="b">
        <v>0</v>
      </c>
      <c r="D36" s="3"/>
      <c r="H36" s="24"/>
    </row>
    <row r="37" spans="1:11" ht="43.2" x14ac:dyDescent="0.3">
      <c r="A37" s="9">
        <v>23</v>
      </c>
      <c r="B37" s="21" t="s">
        <v>248</v>
      </c>
      <c r="C37" s="26" t="b">
        <v>0</v>
      </c>
      <c r="D37" s="3"/>
      <c r="H37" s="24"/>
    </row>
    <row r="38" spans="1:11" ht="57.6" x14ac:dyDescent="0.3">
      <c r="A38" s="9">
        <v>24</v>
      </c>
      <c r="B38" s="21" t="s">
        <v>249</v>
      </c>
      <c r="C38" s="26" t="b">
        <v>0</v>
      </c>
      <c r="D38" s="3"/>
      <c r="H38" s="24"/>
    </row>
    <row r="39" spans="1:11" ht="43.2" x14ac:dyDescent="0.3">
      <c r="A39" s="9">
        <v>25</v>
      </c>
      <c r="B39" s="21" t="s">
        <v>250</v>
      </c>
      <c r="C39" s="26" t="b">
        <v>0</v>
      </c>
      <c r="D39" s="3"/>
      <c r="H39" s="24"/>
    </row>
    <row r="40" spans="1:11" ht="43.2" x14ac:dyDescent="0.3">
      <c r="A40" s="9">
        <v>26</v>
      </c>
      <c r="B40" s="21" t="s">
        <v>251</v>
      </c>
      <c r="C40" s="26" t="b">
        <v>0</v>
      </c>
      <c r="D40" s="3"/>
      <c r="H40" s="24"/>
    </row>
    <row r="41" spans="1:11" ht="43.2" x14ac:dyDescent="0.3">
      <c r="A41" s="9">
        <v>27</v>
      </c>
      <c r="B41" s="21" t="s">
        <v>252</v>
      </c>
      <c r="C41" s="26" t="b">
        <v>0</v>
      </c>
      <c r="D41" s="3"/>
      <c r="H41" s="24"/>
    </row>
    <row r="42" spans="1:11" ht="57.6" x14ac:dyDescent="0.3">
      <c r="A42" s="9">
        <v>28</v>
      </c>
      <c r="B42" s="21" t="s">
        <v>253</v>
      </c>
      <c r="C42" s="26" t="b">
        <v>0</v>
      </c>
      <c r="D42" s="3"/>
      <c r="H42" s="24"/>
    </row>
    <row r="43" spans="1:11" ht="43.2" x14ac:dyDescent="0.3">
      <c r="A43" s="9">
        <v>29</v>
      </c>
      <c r="B43" s="21" t="s">
        <v>254</v>
      </c>
      <c r="C43" s="26" t="b">
        <v>0</v>
      </c>
      <c r="D43" s="3"/>
      <c r="H43" s="24"/>
    </row>
    <row r="44" spans="1:11" ht="43.2" x14ac:dyDescent="0.3">
      <c r="A44" s="9">
        <v>30</v>
      </c>
      <c r="B44" s="21" t="s">
        <v>255</v>
      </c>
      <c r="C44" s="26" t="b">
        <v>0</v>
      </c>
      <c r="D44" s="3"/>
      <c r="H44" s="24"/>
    </row>
    <row r="45" spans="1:11" ht="43.2" x14ac:dyDescent="0.3">
      <c r="A45" s="9">
        <v>31</v>
      </c>
      <c r="B45" s="21" t="s">
        <v>256</v>
      </c>
      <c r="C45" s="26" t="b">
        <v>0</v>
      </c>
      <c r="D45" s="3"/>
      <c r="H45" s="24"/>
    </row>
    <row r="46" spans="1:11" ht="18" x14ac:dyDescent="0.35">
      <c r="A46" s="9"/>
      <c r="B46" s="19" t="s">
        <v>235</v>
      </c>
      <c r="C46" s="19"/>
      <c r="D46" s="20"/>
      <c r="E46" s="20"/>
      <c r="F46" s="20"/>
      <c r="G46" s="20"/>
      <c r="H46" s="20"/>
      <c r="I46" s="20"/>
      <c r="J46" s="20"/>
      <c r="K46" s="20"/>
    </row>
    <row r="47" spans="1:11" ht="43.2" x14ac:dyDescent="0.3">
      <c r="A47" s="9">
        <v>32</v>
      </c>
      <c r="B47" s="21" t="s">
        <v>257</v>
      </c>
      <c r="C47" s="26" t="b">
        <v>0</v>
      </c>
      <c r="D47" s="3"/>
      <c r="H47" s="24"/>
    </row>
    <row r="48" spans="1:11" ht="43.2" x14ac:dyDescent="0.3">
      <c r="A48" s="9">
        <v>33</v>
      </c>
      <c r="B48" s="21" t="s">
        <v>258</v>
      </c>
      <c r="C48" s="26" t="b">
        <v>0</v>
      </c>
      <c r="D48" s="3"/>
      <c r="H48" s="24"/>
    </row>
    <row r="49" spans="1:11" ht="43.2" x14ac:dyDescent="0.3">
      <c r="A49" s="9">
        <v>34</v>
      </c>
      <c r="B49" s="21" t="s">
        <v>259</v>
      </c>
      <c r="C49" s="26" t="b">
        <v>0</v>
      </c>
      <c r="D49" s="3"/>
      <c r="H49" s="24"/>
    </row>
    <row r="50" spans="1:11" ht="43.2" x14ac:dyDescent="0.3">
      <c r="A50" s="9">
        <v>35</v>
      </c>
      <c r="B50" s="21" t="s">
        <v>260</v>
      </c>
      <c r="C50" s="26" t="b">
        <v>0</v>
      </c>
      <c r="D50" s="3"/>
      <c r="H50" s="24"/>
    </row>
    <row r="51" spans="1:11" ht="57.6" x14ac:dyDescent="0.3">
      <c r="A51" s="9">
        <v>36</v>
      </c>
      <c r="B51" s="21" t="s">
        <v>261</v>
      </c>
      <c r="C51" s="26" t="b">
        <v>0</v>
      </c>
      <c r="D51" s="3"/>
      <c r="H51" s="24"/>
    </row>
    <row r="52" spans="1:11" ht="43.2" x14ac:dyDescent="0.3">
      <c r="A52" s="9">
        <v>37</v>
      </c>
      <c r="B52" s="21" t="s">
        <v>262</v>
      </c>
      <c r="C52" s="26" t="b">
        <v>0</v>
      </c>
      <c r="D52" s="3"/>
      <c r="H52" s="24"/>
    </row>
    <row r="53" spans="1:11" ht="18" x14ac:dyDescent="0.35">
      <c r="A53" s="9"/>
      <c r="B53" s="19" t="s">
        <v>263</v>
      </c>
      <c r="C53" s="19"/>
      <c r="D53" s="20"/>
      <c r="E53" s="20"/>
      <c r="F53" s="20"/>
      <c r="G53" s="20"/>
      <c r="H53" s="20"/>
      <c r="I53" s="20"/>
      <c r="J53" s="20"/>
      <c r="K53" s="20"/>
    </row>
    <row r="54" spans="1:11" ht="43.2" x14ac:dyDescent="0.3">
      <c r="A54" s="9">
        <v>38</v>
      </c>
      <c r="B54" s="21" t="s">
        <v>264</v>
      </c>
      <c r="C54" s="26" t="b">
        <v>0</v>
      </c>
      <c r="D54" s="3"/>
      <c r="H54" s="24"/>
    </row>
    <row r="55" spans="1:11" ht="43.2" x14ac:dyDescent="0.3">
      <c r="A55" s="9">
        <v>39</v>
      </c>
      <c r="B55" s="21" t="s">
        <v>265</v>
      </c>
      <c r="C55" s="26" t="b">
        <v>0</v>
      </c>
      <c r="D55" s="3"/>
      <c r="H55" s="24"/>
    </row>
    <row r="56" spans="1:11" ht="43.2" x14ac:dyDescent="0.3">
      <c r="A56" s="9">
        <v>40</v>
      </c>
      <c r="B56" s="21" t="s">
        <v>266</v>
      </c>
      <c r="C56" s="26" t="b">
        <v>0</v>
      </c>
      <c r="D56" s="3"/>
      <c r="H56" s="24"/>
    </row>
    <row r="57" spans="1:11" ht="57.6" x14ac:dyDescent="0.3">
      <c r="A57" s="9">
        <v>41</v>
      </c>
      <c r="B57" s="21" t="s">
        <v>267</v>
      </c>
      <c r="C57" s="26" t="b">
        <v>0</v>
      </c>
      <c r="D57" s="3"/>
      <c r="H57" s="24"/>
    </row>
    <row r="58" spans="1:11" ht="43.2" x14ac:dyDescent="0.3">
      <c r="A58" s="9">
        <v>42</v>
      </c>
      <c r="B58" s="21" t="s">
        <v>268</v>
      </c>
      <c r="C58" s="26" t="b">
        <v>0</v>
      </c>
      <c r="D58" s="3"/>
      <c r="H58" s="24"/>
    </row>
    <row r="59" spans="1:11" ht="43.2" x14ac:dyDescent="0.3">
      <c r="A59" s="9">
        <v>43</v>
      </c>
      <c r="B59" s="21" t="s">
        <v>269</v>
      </c>
      <c r="C59" s="26" t="b">
        <v>0</v>
      </c>
      <c r="D59" s="3"/>
      <c r="H59" s="24"/>
    </row>
    <row r="60" spans="1:11" ht="43.2" x14ac:dyDescent="0.3">
      <c r="A60" s="9">
        <v>44</v>
      </c>
      <c r="B60" s="21" t="s">
        <v>270</v>
      </c>
      <c r="C60" s="26" t="b">
        <v>0</v>
      </c>
      <c r="D60" s="3"/>
      <c r="H60" s="24"/>
    </row>
    <row r="61" spans="1:11" ht="43.2" x14ac:dyDescent="0.3">
      <c r="A61" s="9">
        <v>45</v>
      </c>
      <c r="B61" s="21" t="s">
        <v>271</v>
      </c>
      <c r="C61" s="26" t="b">
        <v>0</v>
      </c>
      <c r="D61" s="3"/>
      <c r="H61" s="24"/>
    </row>
    <row r="62" spans="1:11" ht="43.2" x14ac:dyDescent="0.3">
      <c r="A62" s="9">
        <v>46</v>
      </c>
      <c r="B62" s="21" t="s">
        <v>272</v>
      </c>
      <c r="C62" s="26" t="b">
        <v>0</v>
      </c>
      <c r="D62" s="3"/>
      <c r="H62" s="24"/>
    </row>
    <row r="63" spans="1:11" ht="43.2" x14ac:dyDescent="0.3">
      <c r="A63" s="9">
        <v>47</v>
      </c>
      <c r="B63" s="21" t="s">
        <v>273</v>
      </c>
      <c r="C63" s="26" t="b">
        <v>0</v>
      </c>
      <c r="D63" s="3"/>
      <c r="H63" s="24"/>
    </row>
    <row r="64" spans="1:11" ht="57.6" x14ac:dyDescent="0.3">
      <c r="A64" s="9">
        <v>48</v>
      </c>
      <c r="B64" s="21" t="s">
        <v>274</v>
      </c>
      <c r="C64" s="26" t="b">
        <v>0</v>
      </c>
      <c r="D64" s="3"/>
      <c r="H64" s="24"/>
    </row>
    <row r="65" spans="1:11" ht="43.2" x14ac:dyDescent="0.3">
      <c r="A65" s="9">
        <v>49</v>
      </c>
      <c r="B65" s="21" t="s">
        <v>275</v>
      </c>
      <c r="C65" s="26" t="b">
        <v>0</v>
      </c>
      <c r="D65" s="3"/>
      <c r="H65" s="24"/>
    </row>
    <row r="66" spans="1:11" ht="18" x14ac:dyDescent="0.35">
      <c r="A66" s="9"/>
      <c r="B66" s="19" t="s">
        <v>236</v>
      </c>
      <c r="C66" s="19"/>
      <c r="D66" s="20"/>
      <c r="E66" s="20"/>
      <c r="F66" s="20"/>
      <c r="G66" s="20"/>
      <c r="H66" s="20"/>
      <c r="I66" s="20"/>
      <c r="J66" s="20"/>
      <c r="K66" s="20"/>
    </row>
    <row r="67" spans="1:11" ht="57.6" x14ac:dyDescent="0.3">
      <c r="A67" s="9">
        <v>50</v>
      </c>
      <c r="B67" s="21" t="s">
        <v>276</v>
      </c>
      <c r="C67" s="26" t="b">
        <v>0</v>
      </c>
      <c r="D67" s="3"/>
      <c r="H67" s="24"/>
    </row>
    <row r="68" spans="1:11" ht="57.6" x14ac:dyDescent="0.3">
      <c r="A68" s="9">
        <v>51</v>
      </c>
      <c r="B68" s="21" t="s">
        <v>277</v>
      </c>
      <c r="C68" s="26" t="b">
        <v>0</v>
      </c>
      <c r="D68" s="3"/>
      <c r="H68" s="24"/>
    </row>
    <row r="69" spans="1:11" ht="43.2" x14ac:dyDescent="0.3">
      <c r="A69" s="9">
        <v>52</v>
      </c>
      <c r="B69" s="21" t="s">
        <v>278</v>
      </c>
      <c r="C69" s="26" t="b">
        <v>0</v>
      </c>
      <c r="D69" s="3"/>
      <c r="H69" s="24"/>
    </row>
    <row r="70" spans="1:11" ht="57.6" x14ac:dyDescent="0.3">
      <c r="A70" s="9">
        <v>53</v>
      </c>
      <c r="B70" s="21" t="s">
        <v>279</v>
      </c>
      <c r="C70" s="26" t="b">
        <v>0</v>
      </c>
      <c r="D70" s="3"/>
      <c r="H70" s="24"/>
    </row>
    <row r="71" spans="1:11" ht="57.6" x14ac:dyDescent="0.3">
      <c r="A71" s="9">
        <v>54</v>
      </c>
      <c r="B71" s="21" t="s">
        <v>280</v>
      </c>
      <c r="C71" s="26" t="b">
        <v>0</v>
      </c>
      <c r="D71" s="3"/>
      <c r="H71" s="24"/>
    </row>
    <row r="72" spans="1:11" ht="43.2" x14ac:dyDescent="0.3">
      <c r="A72" s="9">
        <v>55</v>
      </c>
      <c r="B72" s="21" t="s">
        <v>281</v>
      </c>
      <c r="C72" s="26" t="b">
        <v>0</v>
      </c>
      <c r="D72" s="3"/>
      <c r="H72" s="24"/>
    </row>
    <row r="73" spans="1:11" ht="57.6" x14ac:dyDescent="0.3">
      <c r="A73" s="9">
        <v>56</v>
      </c>
      <c r="B73" s="21" t="s">
        <v>282</v>
      </c>
      <c r="C73" s="26" t="b">
        <v>0</v>
      </c>
      <c r="D73" s="3"/>
      <c r="H73" s="24"/>
    </row>
    <row r="74" spans="1:11" ht="43.2" x14ac:dyDescent="0.3">
      <c r="A74" s="9">
        <v>57</v>
      </c>
      <c r="B74" s="21" t="s">
        <v>283</v>
      </c>
      <c r="C74" s="26" t="b">
        <v>0</v>
      </c>
      <c r="D74" s="3"/>
      <c r="H74" s="24"/>
    </row>
    <row r="75" spans="1:11" ht="57.6" x14ac:dyDescent="0.3">
      <c r="A75" s="9">
        <v>58</v>
      </c>
      <c r="B75" s="21" t="s">
        <v>284</v>
      </c>
      <c r="C75" s="26" t="b">
        <v>0</v>
      </c>
      <c r="D75" s="3"/>
      <c r="H75" s="24"/>
    </row>
    <row r="76" spans="1:11" ht="43.2" x14ac:dyDescent="0.3">
      <c r="A76" s="9">
        <v>59</v>
      </c>
      <c r="B76" s="21" t="s">
        <v>285</v>
      </c>
      <c r="C76" s="26" t="b">
        <v>0</v>
      </c>
      <c r="D76" s="3"/>
      <c r="H76" s="24"/>
    </row>
    <row r="77" spans="1:11" ht="36" x14ac:dyDescent="0.35">
      <c r="A77" s="9"/>
      <c r="B77" s="19" t="s">
        <v>237</v>
      </c>
      <c r="C77" s="19"/>
      <c r="D77" s="20"/>
      <c r="E77" s="20"/>
      <c r="F77" s="20"/>
      <c r="G77" s="20"/>
      <c r="H77" s="20"/>
      <c r="I77" s="20"/>
      <c r="J77" s="20"/>
      <c r="K77" s="20"/>
    </row>
    <row r="78" spans="1:11" ht="28.8" x14ac:dyDescent="0.3">
      <c r="A78" s="9">
        <v>60</v>
      </c>
      <c r="B78" s="21" t="s">
        <v>238</v>
      </c>
      <c r="C78" s="26" t="b">
        <v>0</v>
      </c>
      <c r="D78" s="3"/>
      <c r="H78" s="24"/>
    </row>
    <row r="79" spans="1:11" ht="43.2" x14ac:dyDescent="0.3">
      <c r="A79" s="9">
        <v>61</v>
      </c>
      <c r="B79" s="21" t="s">
        <v>286</v>
      </c>
      <c r="C79" s="26" t="b">
        <v>0</v>
      </c>
      <c r="D79" s="3"/>
      <c r="H79" s="24"/>
    </row>
    <row r="80" spans="1:11" ht="43.2" x14ac:dyDescent="0.3">
      <c r="A80" s="9">
        <v>62</v>
      </c>
      <c r="B80" s="21" t="s">
        <v>287</v>
      </c>
      <c r="C80" s="26" t="b">
        <v>0</v>
      </c>
      <c r="D80" s="3"/>
      <c r="H80" s="24"/>
    </row>
    <row r="81" spans="1:8" ht="43.2" x14ac:dyDescent="0.3">
      <c r="A81" s="9">
        <v>63</v>
      </c>
      <c r="B81" s="21" t="s">
        <v>288</v>
      </c>
      <c r="C81" s="26" t="b">
        <v>0</v>
      </c>
      <c r="D81" s="3"/>
      <c r="H81" s="24"/>
    </row>
    <row r="82" spans="1:8" ht="43.2" x14ac:dyDescent="0.3">
      <c r="A82" s="9">
        <v>64</v>
      </c>
      <c r="B82" s="21" t="s">
        <v>289</v>
      </c>
      <c r="C82" s="26" t="b">
        <v>0</v>
      </c>
      <c r="D82" s="3"/>
      <c r="H82" s="24"/>
    </row>
    <row r="83" spans="1:8" ht="43.2" x14ac:dyDescent="0.3">
      <c r="A83" s="9">
        <v>65</v>
      </c>
      <c r="B83" s="21" t="s">
        <v>290</v>
      </c>
      <c r="C83" s="26" t="b">
        <v>0</v>
      </c>
      <c r="D83" s="3"/>
      <c r="H83" s="24"/>
    </row>
    <row r="84" spans="1:8" ht="43.2" x14ac:dyDescent="0.3">
      <c r="A84" s="9">
        <v>66</v>
      </c>
      <c r="B84" s="21" t="s">
        <v>291</v>
      </c>
      <c r="C84" s="26" t="b">
        <v>0</v>
      </c>
      <c r="D84" s="3"/>
      <c r="H84" s="24"/>
    </row>
    <row r="85" spans="1:8" ht="43.2" x14ac:dyDescent="0.3">
      <c r="A85" s="9">
        <v>67</v>
      </c>
      <c r="B85" s="21" t="s">
        <v>292</v>
      </c>
      <c r="C85" s="26" t="b">
        <v>0</v>
      </c>
      <c r="D85" s="3"/>
      <c r="H85" s="24"/>
    </row>
    <row r="86" spans="1:8" ht="57.6" x14ac:dyDescent="0.3">
      <c r="A86" s="9">
        <v>68</v>
      </c>
      <c r="B86" s="21" t="s">
        <v>293</v>
      </c>
      <c r="C86" s="26" t="b">
        <v>0</v>
      </c>
      <c r="D86" s="3"/>
      <c r="H86" s="24"/>
    </row>
    <row r="87" spans="1:8" ht="43.2" x14ac:dyDescent="0.3">
      <c r="A87" s="9">
        <v>69</v>
      </c>
      <c r="B87" s="21" t="s">
        <v>294</v>
      </c>
      <c r="C87" s="26" t="b">
        <v>0</v>
      </c>
      <c r="D87" s="3"/>
      <c r="H87" s="24"/>
    </row>
    <row r="88" spans="1:8" ht="28.8" x14ac:dyDescent="0.3">
      <c r="A88" s="9">
        <v>70</v>
      </c>
      <c r="B88" s="21" t="s">
        <v>295</v>
      </c>
      <c r="C88" s="26" t="b">
        <v>0</v>
      </c>
      <c r="D88" s="3"/>
      <c r="H88" s="24"/>
    </row>
    <row r="89" spans="1:8" ht="43.2" x14ac:dyDescent="0.3">
      <c r="A89" s="9">
        <v>71</v>
      </c>
      <c r="B89" s="21" t="s">
        <v>296</v>
      </c>
      <c r="C89" s="26" t="b">
        <v>0</v>
      </c>
      <c r="D89" s="3"/>
      <c r="H89" s="24"/>
    </row>
    <row r="90" spans="1:8" ht="43.2" x14ac:dyDescent="0.3">
      <c r="A90" s="9">
        <v>72</v>
      </c>
      <c r="B90" s="21" t="s">
        <v>297</v>
      </c>
      <c r="C90" s="26" t="b">
        <v>0</v>
      </c>
      <c r="D90" s="3"/>
      <c r="H90" s="24"/>
    </row>
    <row r="92" spans="1:8" ht="18" x14ac:dyDescent="0.35">
      <c r="B92" s="65"/>
    </row>
  </sheetData>
  <mergeCells count="10">
    <mergeCell ref="A3:B3"/>
    <mergeCell ref="A4:B4"/>
    <mergeCell ref="A5:B5"/>
    <mergeCell ref="A6:B6"/>
    <mergeCell ref="A7:B7"/>
    <mergeCell ref="C3:E3"/>
    <mergeCell ref="C4:E4"/>
    <mergeCell ref="C5:E5"/>
    <mergeCell ref="C6:E6"/>
    <mergeCell ref="C7:E7"/>
  </mergeCells>
  <conditionalFormatting sqref="D11:D90">
    <cfRule type="containsText" dxfId="677" priority="51" operator="containsText" text="NO">
      <formula>NOT(ISERROR(SEARCH("NO",D11)))</formula>
    </cfRule>
    <cfRule type="containsText" dxfId="676" priority="50" operator="containsText" text="SÍ">
      <formula>NOT(ISERROR(SEARCH("SÍ",D11)))</formula>
    </cfRule>
  </conditionalFormatting>
  <conditionalFormatting sqref="G11:G90">
    <cfRule type="containsText" dxfId="675" priority="49" operator="containsText" text="Alta">
      <formula>NOT(ISERROR(SEARCH("Alta",G11)))</formula>
    </cfRule>
    <cfRule type="containsText" dxfId="674" priority="48" operator="containsText" text="Muy alta">
      <formula>NOT(ISERROR(SEARCH("Muy alta",G11)))</formula>
    </cfRule>
    <cfRule type="containsText" dxfId="673" priority="47" operator="containsText" text="Media">
      <formula>NOT(ISERROR(SEARCH("Media",G11)))</formula>
    </cfRule>
    <cfRule type="containsText" dxfId="672" priority="46" operator="containsText" text="Baja">
      <formula>NOT(ISERROR(SEARCH("Baja",G11)))</formula>
    </cfRule>
  </conditionalFormatting>
  <conditionalFormatting sqref="H11 I11:J90">
    <cfRule type="containsText" dxfId="671" priority="39" operator="containsText" text="Abierto">
      <formula>NOT(ISERROR(SEARCH("Abierto",H11)))</formula>
    </cfRule>
    <cfRule type="containsText" dxfId="670" priority="38" operator="containsText" text="Cerrado">
      <formula>NOT(ISERROR(SEARCH("Cerrado",H11)))</formula>
    </cfRule>
    <cfRule type="containsText" dxfId="669" priority="37" operator="containsText" text="En desarrollo">
      <formula>NOT(ISERROR(SEARCH("En desarrollo",H11)))</formula>
    </cfRule>
  </conditionalFormatting>
  <conditionalFormatting sqref="H12:H14 H16:H22 H24:H26 H28:H45 H47:H52 H54:H65 H67:H76 H78:H90 E9 H10 E91 D92:D208 E209:E1048576">
    <cfRule type="cellIs" dxfId="668" priority="41" operator="greaterThan">
      <formula>TODAY()</formula>
    </cfRule>
  </conditionalFormatting>
  <conditionalFormatting sqref="H12:H14 H16:H22 H24:H26 H28:H45 H47:H52 H54:H65 H67:H76 H78:H90">
    <cfRule type="cellIs" dxfId="667" priority="42" operator="equal">
      <formula>TODAY()</formula>
    </cfRule>
    <cfRule type="cellIs" dxfId="666" priority="40" operator="lessThan">
      <formula>TODAY()</formula>
    </cfRule>
  </conditionalFormatting>
  <conditionalFormatting sqref="H15">
    <cfRule type="containsText" dxfId="665" priority="36" operator="containsText" text="Abierto">
      <formula>NOT(ISERROR(SEARCH("Abierto",H15)))</formula>
    </cfRule>
    <cfRule type="containsText" dxfId="664" priority="35" operator="containsText" text="Cerrado">
      <formula>NOT(ISERROR(SEARCH("Cerrado",H15)))</formula>
    </cfRule>
    <cfRule type="containsText" dxfId="663" priority="34" operator="containsText" text="En desarrollo">
      <formula>NOT(ISERROR(SEARCH("En desarrollo",H15)))</formula>
    </cfRule>
  </conditionalFormatting>
  <conditionalFormatting sqref="H23">
    <cfRule type="containsText" dxfId="662" priority="28" operator="containsText" text="En desarrollo">
      <formula>NOT(ISERROR(SEARCH("En desarrollo",H23)))</formula>
    </cfRule>
    <cfRule type="containsText" dxfId="661" priority="29" operator="containsText" text="Cerrado">
      <formula>NOT(ISERROR(SEARCH("Cerrado",H23)))</formula>
    </cfRule>
    <cfRule type="containsText" dxfId="660" priority="30" operator="containsText" text="Abierto">
      <formula>NOT(ISERROR(SEARCH("Abierto",H23)))</formula>
    </cfRule>
  </conditionalFormatting>
  <conditionalFormatting sqref="H27">
    <cfRule type="containsText" dxfId="659" priority="27" operator="containsText" text="Abierto">
      <formula>NOT(ISERROR(SEARCH("Abierto",H27)))</formula>
    </cfRule>
    <cfRule type="containsText" dxfId="658" priority="26" operator="containsText" text="Cerrado">
      <formula>NOT(ISERROR(SEARCH("Cerrado",H27)))</formula>
    </cfRule>
    <cfRule type="containsText" dxfId="657" priority="25" operator="containsText" text="En desarrollo">
      <formula>NOT(ISERROR(SEARCH("En desarrollo",H27)))</formula>
    </cfRule>
  </conditionalFormatting>
  <conditionalFormatting sqref="H46">
    <cfRule type="containsText" dxfId="656" priority="9" operator="containsText" text="Abierto">
      <formula>NOT(ISERROR(SEARCH("Abierto",H46)))</formula>
    </cfRule>
    <cfRule type="containsText" dxfId="655" priority="8" operator="containsText" text="Cerrado">
      <formula>NOT(ISERROR(SEARCH("Cerrado",H46)))</formula>
    </cfRule>
    <cfRule type="containsText" dxfId="654" priority="7" operator="containsText" text="En desarrollo">
      <formula>NOT(ISERROR(SEARCH("En desarrollo",H46)))</formula>
    </cfRule>
  </conditionalFormatting>
  <conditionalFormatting sqref="H53">
    <cfRule type="containsText" dxfId="653" priority="6" operator="containsText" text="Abierto">
      <formula>NOT(ISERROR(SEARCH("Abierto",H53)))</formula>
    </cfRule>
    <cfRule type="containsText" dxfId="652" priority="5" operator="containsText" text="Cerrado">
      <formula>NOT(ISERROR(SEARCH("Cerrado",H53)))</formula>
    </cfRule>
    <cfRule type="containsText" dxfId="651" priority="4" operator="containsText" text="En desarrollo">
      <formula>NOT(ISERROR(SEARCH("En desarrollo",H53)))</formula>
    </cfRule>
  </conditionalFormatting>
  <conditionalFormatting sqref="H66">
    <cfRule type="containsText" dxfId="650" priority="12" operator="containsText" text="Abierto">
      <formula>NOT(ISERROR(SEARCH("Abierto",H66)))</formula>
    </cfRule>
    <cfRule type="containsText" dxfId="649" priority="11" operator="containsText" text="Cerrado">
      <formula>NOT(ISERROR(SEARCH("Cerrado",H66)))</formula>
    </cfRule>
    <cfRule type="containsText" dxfId="648" priority="10" operator="containsText" text="En desarrollo">
      <formula>NOT(ISERROR(SEARCH("En desarrollo",H66)))</formula>
    </cfRule>
  </conditionalFormatting>
  <conditionalFormatting sqref="H77">
    <cfRule type="containsText" dxfId="647" priority="3" operator="containsText" text="Abierto">
      <formula>NOT(ISERROR(SEARCH("Abierto",H77)))</formula>
    </cfRule>
    <cfRule type="containsText" dxfId="646" priority="2" operator="containsText" text="Cerrado">
      <formula>NOT(ISERROR(SEARCH("Cerrado",H77)))</formula>
    </cfRule>
    <cfRule type="containsText" dxfId="645" priority="1" operator="containsText" text="En desarrollo">
      <formula>NOT(ISERROR(SEARCH("En desarrollo",H77)))</formula>
    </cfRule>
  </conditionalFormatting>
  <dataValidations count="4">
    <dataValidation type="list" allowBlank="1" showInputMessage="1" showErrorMessage="1" sqref="G12" xr:uid="{2E05B411-C040-42B2-ADD8-C4AF8716A229}">
      <formula1>"Baja,Media,Alta,Muy alta,"</formula1>
    </dataValidation>
    <dataValidation type="list" allowBlank="1" showInputMessage="1" showErrorMessage="1" sqref="G13:G14 G24:G26 G16:G22 G28:G45 G47:G52 G54:G65 G67:G76 G78:G90" xr:uid="{F9B6B5B5-9DC0-4C50-B466-FF2349AED77D}">
      <formula1>"Baja,Media,Alta,Muy alta"</formula1>
    </dataValidation>
    <dataValidation type="list" allowBlank="1" showInputMessage="1" showErrorMessage="1" sqref="D11:D90" xr:uid="{B838CA16-23F1-4EEF-8D47-7C828C4B1004}">
      <formula1>"SÍ,NO, N/A"</formula1>
    </dataValidation>
    <dataValidation type="list" allowBlank="1" showInputMessage="1" showErrorMessage="1" sqref="I11:I90" xr:uid="{DF63076A-B913-4B80-AD56-FA6303D42F7E}">
      <formula1>"-,Abierto,Cerrado, En desarrollo"</formula1>
    </dataValidation>
  </dataValidations>
  <hyperlinks>
    <hyperlink ref="J1" location="ÍNDICE!A1" display="VOLVER AL IÍNDICE" xr:uid="{7F0F2A57-63EF-47CF-B1BC-F210A24786C6}"/>
  </hyperlinks>
  <pageMargins left="0.7" right="0.7" top="0.75" bottom="0.75" header="0.3" footer="0.3"/>
  <tableParts count="1">
    <tablePart r:id="rId1"/>
  </tableParts>
  <extLst>
    <ext xmlns:x14="http://schemas.microsoft.com/office/spreadsheetml/2009/9/main" uri="{CCE6A557-97BC-4b89-ADB6-D9C93CAAB3DF}">
      <x14:dataValidations xmlns:xm="http://schemas.microsoft.com/office/excel/2006/main" count="1">
        <x14:dataValidation type="list" allowBlank="1" showInputMessage="1" showErrorMessage="1" xr:uid="{02DD7602-7736-46D7-B1FA-7FAF4BCF8BEC}">
          <x14:formula1>
            <xm:f>Datos_básicos!$A$38:$A$50</xm:f>
          </x14:formula1>
          <xm:sqref>J11:J90</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3ED7C2-33F6-49A3-AD6F-7CC7429D3F1A}">
  <sheetPr codeName="Hoja9"/>
  <dimension ref="A1:K43"/>
  <sheetViews>
    <sheetView zoomScale="85" zoomScaleNormal="85" workbookViewId="0"/>
  </sheetViews>
  <sheetFormatPr baseColWidth="10" defaultRowHeight="14.4" x14ac:dyDescent="0.3"/>
  <cols>
    <col min="1" max="1" width="4.77734375" style="1" customWidth="1"/>
    <col min="2" max="2" width="79.21875" style="1" customWidth="1"/>
    <col min="3" max="3" width="12.44140625" style="1" customWidth="1"/>
    <col min="4" max="4" width="11.44140625" style="1" customWidth="1"/>
    <col min="5" max="5" width="66" style="1" customWidth="1"/>
    <col min="6" max="6" width="54.6640625" style="1" customWidth="1"/>
    <col min="7" max="7" width="28.88671875" style="1" customWidth="1"/>
    <col min="8" max="8" width="29.21875" style="1" customWidth="1"/>
    <col min="9" max="9" width="20.88671875" style="1" customWidth="1"/>
    <col min="10" max="10" width="13.33203125" style="1" customWidth="1"/>
    <col min="11" max="16384" width="11.5546875" style="1"/>
  </cols>
  <sheetData>
    <row r="1" spans="1:11" ht="21" x14ac:dyDescent="0.4">
      <c r="A1" s="17" t="s">
        <v>298</v>
      </c>
      <c r="J1" s="65" t="s">
        <v>1169</v>
      </c>
    </row>
    <row r="2" spans="1:11" x14ac:dyDescent="0.3">
      <c r="A2" s="1" t="s">
        <v>307</v>
      </c>
    </row>
    <row r="3" spans="1:11" x14ac:dyDescent="0.3">
      <c r="A3" s="74" t="s">
        <v>305</v>
      </c>
      <c r="B3" s="74"/>
      <c r="C3" s="73"/>
      <c r="D3" s="73"/>
      <c r="E3" s="73"/>
    </row>
    <row r="4" spans="1:11" x14ac:dyDescent="0.3">
      <c r="A4" s="74" t="s">
        <v>306</v>
      </c>
      <c r="B4" s="74"/>
      <c r="C4" s="73"/>
      <c r="D4" s="73"/>
      <c r="E4" s="73"/>
    </row>
    <row r="5" spans="1:11" ht="18" x14ac:dyDescent="0.35">
      <c r="A5" s="32" t="s">
        <v>299</v>
      </c>
      <c r="B5" s="30"/>
      <c r="C5" s="31"/>
      <c r="D5" s="31"/>
      <c r="E5" s="31"/>
      <c r="F5" s="34"/>
    </row>
    <row r="7" spans="1:11" s="18" customFormat="1" ht="18" customHeight="1" x14ac:dyDescent="0.3">
      <c r="A7" s="16" t="s">
        <v>15</v>
      </c>
      <c r="B7" s="16" t="s">
        <v>14</v>
      </c>
      <c r="C7" s="16" t="s">
        <v>143</v>
      </c>
      <c r="D7" s="16" t="s">
        <v>16</v>
      </c>
      <c r="E7" s="16" t="s">
        <v>24</v>
      </c>
      <c r="F7" s="16" t="s">
        <v>209</v>
      </c>
      <c r="G7" s="16" t="s">
        <v>28</v>
      </c>
      <c r="H7" s="16" t="s">
        <v>29</v>
      </c>
      <c r="I7" s="16" t="s">
        <v>31</v>
      </c>
      <c r="J7" s="16" t="s">
        <v>141</v>
      </c>
      <c r="K7" s="16" t="s">
        <v>32</v>
      </c>
    </row>
    <row r="8" spans="1:11" ht="18" x14ac:dyDescent="0.35">
      <c r="A8" s="16"/>
      <c r="B8" s="19" t="s">
        <v>300</v>
      </c>
      <c r="C8" s="19"/>
      <c r="D8" s="20"/>
      <c r="E8" s="20"/>
      <c r="F8" s="20"/>
      <c r="G8" s="20"/>
      <c r="H8" s="20"/>
      <c r="I8" s="20"/>
      <c r="J8" s="20"/>
      <c r="K8" s="20"/>
    </row>
    <row r="9" spans="1:11" ht="43.2" x14ac:dyDescent="0.3">
      <c r="A9" s="9">
        <v>1</v>
      </c>
      <c r="B9" s="21" t="s">
        <v>310</v>
      </c>
      <c r="C9" s="22" t="b">
        <v>0</v>
      </c>
      <c r="D9" s="3"/>
      <c r="E9" s="23"/>
      <c r="F9" s="23"/>
      <c r="H9" s="24"/>
      <c r="K9" s="23" t="s">
        <v>152</v>
      </c>
    </row>
    <row r="10" spans="1:11" ht="43.2" x14ac:dyDescent="0.3">
      <c r="A10" s="9">
        <v>2</v>
      </c>
      <c r="B10" s="21" t="s">
        <v>311</v>
      </c>
      <c r="C10" s="22" t="b">
        <v>0</v>
      </c>
      <c r="D10" s="3"/>
      <c r="H10" s="24"/>
    </row>
    <row r="11" spans="1:11" ht="43.2" x14ac:dyDescent="0.3">
      <c r="A11" s="9">
        <v>3</v>
      </c>
      <c r="B11" s="21" t="s">
        <v>312</v>
      </c>
      <c r="C11" s="22" t="b">
        <v>0</v>
      </c>
      <c r="D11" s="3"/>
      <c r="H11" s="24"/>
    </row>
    <row r="12" spans="1:11" ht="43.2" x14ac:dyDescent="0.3">
      <c r="A12" s="9">
        <v>4</v>
      </c>
      <c r="B12" s="21" t="s">
        <v>313</v>
      </c>
      <c r="C12" s="22" t="b">
        <v>0</v>
      </c>
      <c r="D12" s="3"/>
      <c r="H12" s="24"/>
    </row>
    <row r="13" spans="1:11" ht="43.2" x14ac:dyDescent="0.3">
      <c r="A13" s="9">
        <v>5</v>
      </c>
      <c r="B13" s="21" t="s">
        <v>314</v>
      </c>
      <c r="C13" s="22" t="b">
        <v>0</v>
      </c>
      <c r="D13" s="3"/>
      <c r="H13" s="24"/>
    </row>
    <row r="14" spans="1:11" ht="43.2" x14ac:dyDescent="0.3">
      <c r="A14" s="9">
        <v>6</v>
      </c>
      <c r="B14" s="21" t="s">
        <v>315</v>
      </c>
      <c r="C14" s="22" t="b">
        <v>0</v>
      </c>
      <c r="D14" s="3"/>
      <c r="H14" s="24"/>
    </row>
    <row r="15" spans="1:11" ht="57.6" x14ac:dyDescent="0.3">
      <c r="A15" s="9">
        <v>7</v>
      </c>
      <c r="B15" s="21" t="s">
        <v>316</v>
      </c>
      <c r="C15" s="26" t="b">
        <v>0</v>
      </c>
      <c r="D15" s="3"/>
      <c r="H15" s="24"/>
    </row>
    <row r="16" spans="1:11" ht="43.2" x14ac:dyDescent="0.3">
      <c r="A16" s="9">
        <v>8</v>
      </c>
      <c r="B16" s="21" t="s">
        <v>317</v>
      </c>
      <c r="C16" s="26" t="b">
        <v>0</v>
      </c>
      <c r="D16" s="3"/>
      <c r="H16" s="24"/>
    </row>
    <row r="17" spans="1:11" ht="43.2" x14ac:dyDescent="0.3">
      <c r="A17" s="9">
        <v>9</v>
      </c>
      <c r="B17" s="21" t="s">
        <v>318</v>
      </c>
      <c r="C17" s="26" t="b">
        <v>0</v>
      </c>
      <c r="D17" s="3"/>
      <c r="H17" s="24"/>
    </row>
    <row r="18" spans="1:11" ht="43.2" x14ac:dyDescent="0.3">
      <c r="A18" s="9">
        <v>10</v>
      </c>
      <c r="B18" s="25" t="s">
        <v>319</v>
      </c>
      <c r="C18" s="26" t="b">
        <v>0</v>
      </c>
      <c r="D18" s="3"/>
      <c r="H18" s="24"/>
    </row>
    <row r="19" spans="1:11" ht="43.2" x14ac:dyDescent="0.3">
      <c r="A19" s="9">
        <v>11</v>
      </c>
      <c r="B19" s="25" t="s">
        <v>320</v>
      </c>
      <c r="C19" s="26" t="b">
        <v>0</v>
      </c>
      <c r="D19" s="3"/>
      <c r="H19" s="24"/>
    </row>
    <row r="20" spans="1:11" ht="43.2" x14ac:dyDescent="0.3">
      <c r="A20" s="9">
        <v>12</v>
      </c>
      <c r="B20" s="25" t="s">
        <v>321</v>
      </c>
      <c r="C20" s="26" t="b">
        <v>0</v>
      </c>
      <c r="D20" s="3"/>
      <c r="H20" s="24"/>
    </row>
    <row r="21" spans="1:11" ht="18" x14ac:dyDescent="0.35">
      <c r="A21" s="9"/>
      <c r="B21" s="19" t="s">
        <v>301</v>
      </c>
      <c r="C21" s="19"/>
      <c r="D21" s="20"/>
      <c r="E21" s="20"/>
      <c r="F21" s="20"/>
      <c r="G21" s="20"/>
      <c r="H21" s="20"/>
      <c r="I21" s="20"/>
      <c r="J21" s="20"/>
      <c r="K21" s="20"/>
    </row>
    <row r="22" spans="1:11" ht="43.2" x14ac:dyDescent="0.3">
      <c r="A22" s="9">
        <v>13</v>
      </c>
      <c r="B22" s="25" t="s">
        <v>322</v>
      </c>
      <c r="C22" s="26" t="b">
        <v>0</v>
      </c>
      <c r="D22" s="3"/>
      <c r="H22" s="24"/>
    </row>
    <row r="23" spans="1:11" ht="43.2" x14ac:dyDescent="0.3">
      <c r="A23" s="9">
        <v>14</v>
      </c>
      <c r="B23" s="25" t="s">
        <v>323</v>
      </c>
      <c r="C23" s="26" t="b">
        <v>0</v>
      </c>
      <c r="D23" s="3"/>
      <c r="H23" s="24"/>
    </row>
    <row r="24" spans="1:11" ht="43.2" x14ac:dyDescent="0.3">
      <c r="A24" s="9">
        <v>15</v>
      </c>
      <c r="B24" s="25" t="s">
        <v>324</v>
      </c>
      <c r="C24" s="26" t="b">
        <v>0</v>
      </c>
      <c r="D24" s="3"/>
      <c r="H24" s="24"/>
    </row>
    <row r="25" spans="1:11" ht="43.2" x14ac:dyDescent="0.3">
      <c r="A25" s="9">
        <v>16</v>
      </c>
      <c r="B25" s="25" t="s">
        <v>325</v>
      </c>
      <c r="C25" s="26" t="b">
        <v>0</v>
      </c>
      <c r="D25" s="3"/>
      <c r="H25" s="24"/>
    </row>
    <row r="26" spans="1:11" ht="43.2" x14ac:dyDescent="0.3">
      <c r="A26" s="9">
        <v>17</v>
      </c>
      <c r="B26" s="25" t="s">
        <v>326</v>
      </c>
      <c r="C26" s="26" t="b">
        <v>0</v>
      </c>
      <c r="D26" s="3"/>
      <c r="H26" s="24"/>
    </row>
    <row r="27" spans="1:11" ht="43.2" x14ac:dyDescent="0.3">
      <c r="A27" s="9">
        <v>18</v>
      </c>
      <c r="B27" s="21" t="s">
        <v>327</v>
      </c>
      <c r="C27" s="26" t="b">
        <v>0</v>
      </c>
      <c r="D27" s="3"/>
      <c r="H27" s="24"/>
    </row>
    <row r="28" spans="1:11" ht="18" x14ac:dyDescent="0.35">
      <c r="A28" s="9"/>
      <c r="B28" s="19" t="s">
        <v>302</v>
      </c>
      <c r="C28" s="19"/>
      <c r="D28" s="20"/>
      <c r="E28" s="20"/>
      <c r="F28" s="20"/>
      <c r="G28" s="20"/>
      <c r="H28" s="20"/>
      <c r="I28" s="20"/>
      <c r="J28" s="20"/>
      <c r="K28" s="20"/>
    </row>
    <row r="29" spans="1:11" ht="43.2" x14ac:dyDescent="0.3">
      <c r="A29" s="9">
        <v>19</v>
      </c>
      <c r="B29" s="21" t="s">
        <v>328</v>
      </c>
      <c r="C29" s="26" t="b">
        <v>0</v>
      </c>
      <c r="D29" s="3"/>
      <c r="H29" s="24"/>
    </row>
    <row r="30" spans="1:11" ht="43.2" x14ac:dyDescent="0.3">
      <c r="A30" s="9">
        <v>20</v>
      </c>
      <c r="B30" s="21" t="s">
        <v>329</v>
      </c>
      <c r="C30" s="26" t="b">
        <v>0</v>
      </c>
      <c r="D30" s="3"/>
      <c r="H30" s="24"/>
    </row>
    <row r="31" spans="1:11" ht="43.2" x14ac:dyDescent="0.3">
      <c r="A31" s="9">
        <v>21</v>
      </c>
      <c r="B31" s="21" t="s">
        <v>330</v>
      </c>
      <c r="C31" s="26" t="b">
        <v>0</v>
      </c>
      <c r="D31" s="3"/>
      <c r="H31" s="24"/>
    </row>
    <row r="32" spans="1:11" ht="43.2" x14ac:dyDescent="0.3">
      <c r="A32" s="9">
        <v>22</v>
      </c>
      <c r="B32" s="21" t="s">
        <v>331</v>
      </c>
      <c r="C32" s="26" t="b">
        <v>0</v>
      </c>
      <c r="D32" s="3"/>
      <c r="H32" s="24"/>
    </row>
    <row r="33" spans="1:11" ht="28.8" x14ac:dyDescent="0.3">
      <c r="A33" s="9">
        <v>23</v>
      </c>
      <c r="B33" s="21" t="s">
        <v>332</v>
      </c>
      <c r="C33" s="26" t="b">
        <v>0</v>
      </c>
      <c r="D33" s="3"/>
      <c r="H33" s="24"/>
    </row>
    <row r="34" spans="1:11" ht="43.2" x14ac:dyDescent="0.3">
      <c r="A34" s="9">
        <v>24</v>
      </c>
      <c r="B34" s="21" t="s">
        <v>333</v>
      </c>
      <c r="C34" s="26" t="b">
        <v>0</v>
      </c>
      <c r="D34" s="3"/>
      <c r="H34" s="24"/>
    </row>
    <row r="35" spans="1:11" ht="43.2" x14ac:dyDescent="0.3">
      <c r="A35" s="9">
        <v>25</v>
      </c>
      <c r="B35" s="21" t="s">
        <v>334</v>
      </c>
      <c r="C35" s="26" t="b">
        <v>0</v>
      </c>
      <c r="D35" s="3"/>
      <c r="H35" s="24"/>
    </row>
    <row r="36" spans="1:11" ht="18" x14ac:dyDescent="0.35">
      <c r="A36" s="9"/>
      <c r="B36" s="19" t="s">
        <v>303</v>
      </c>
      <c r="C36" s="19"/>
      <c r="D36" s="20"/>
      <c r="E36" s="20"/>
      <c r="F36" s="20"/>
      <c r="G36" s="20"/>
      <c r="H36" s="20"/>
      <c r="I36" s="20"/>
      <c r="J36" s="20"/>
      <c r="K36" s="20"/>
    </row>
    <row r="37" spans="1:11" ht="43.2" x14ac:dyDescent="0.3">
      <c r="A37" s="9">
        <v>26</v>
      </c>
      <c r="B37" s="21" t="s">
        <v>335</v>
      </c>
      <c r="C37" s="26" t="b">
        <v>0</v>
      </c>
      <c r="D37" s="3"/>
      <c r="H37" s="24"/>
    </row>
    <row r="38" spans="1:11" ht="43.2" x14ac:dyDescent="0.3">
      <c r="A38" s="9">
        <v>27</v>
      </c>
      <c r="B38" s="21" t="s">
        <v>336</v>
      </c>
      <c r="C38" s="26" t="b">
        <v>0</v>
      </c>
      <c r="D38" s="3"/>
      <c r="H38" s="24"/>
    </row>
    <row r="39" spans="1:11" ht="43.2" x14ac:dyDescent="0.3">
      <c r="A39" s="9">
        <v>28</v>
      </c>
      <c r="B39" s="21" t="s">
        <v>337</v>
      </c>
      <c r="C39" s="26" t="b">
        <v>0</v>
      </c>
      <c r="D39" s="3"/>
      <c r="H39" s="24"/>
    </row>
    <row r="40" spans="1:11" ht="18" x14ac:dyDescent="0.35">
      <c r="A40" s="9"/>
      <c r="B40" s="19" t="s">
        <v>304</v>
      </c>
      <c r="C40" s="19"/>
      <c r="D40" s="20"/>
      <c r="E40" s="20"/>
      <c r="F40" s="20"/>
      <c r="G40" s="20"/>
      <c r="H40" s="20"/>
      <c r="I40" s="20"/>
      <c r="J40" s="20"/>
      <c r="K40" s="20"/>
    </row>
    <row r="41" spans="1:11" ht="43.2" x14ac:dyDescent="0.3">
      <c r="A41" s="9">
        <v>29</v>
      </c>
      <c r="B41" s="21" t="s">
        <v>338</v>
      </c>
      <c r="C41" s="26" t="b">
        <v>0</v>
      </c>
      <c r="D41" s="3"/>
      <c r="H41" s="24"/>
    </row>
    <row r="42" spans="1:11" ht="43.2" x14ac:dyDescent="0.3">
      <c r="A42" s="9">
        <v>30</v>
      </c>
      <c r="B42" s="21" t="s">
        <v>339</v>
      </c>
      <c r="C42" s="26" t="b">
        <v>0</v>
      </c>
      <c r="D42" s="3"/>
      <c r="H42" s="24"/>
    </row>
    <row r="43" spans="1:11" ht="43.2" x14ac:dyDescent="0.3">
      <c r="A43" s="9">
        <v>31</v>
      </c>
      <c r="B43" s="21" t="s">
        <v>340</v>
      </c>
      <c r="C43" s="26" t="b">
        <v>0</v>
      </c>
      <c r="D43" s="3"/>
      <c r="H43" s="24"/>
    </row>
  </sheetData>
  <mergeCells count="4">
    <mergeCell ref="A3:B3"/>
    <mergeCell ref="C3:E3"/>
    <mergeCell ref="A4:B4"/>
    <mergeCell ref="C4:E4"/>
  </mergeCells>
  <conditionalFormatting sqref="D8:D43">
    <cfRule type="containsText" dxfId="644" priority="32" operator="containsText" text="SÍ">
      <formula>NOT(ISERROR(SEARCH("SÍ",D8)))</formula>
    </cfRule>
    <cfRule type="containsText" dxfId="643" priority="33" operator="containsText" text="NO">
      <formula>NOT(ISERROR(SEARCH("NO",D8)))</formula>
    </cfRule>
  </conditionalFormatting>
  <conditionalFormatting sqref="G8:G43">
    <cfRule type="containsText" dxfId="642" priority="28" operator="containsText" text="Baja">
      <formula>NOT(ISERROR(SEARCH("Baja",G8)))</formula>
    </cfRule>
    <cfRule type="containsText" dxfId="641" priority="29" operator="containsText" text="Media">
      <formula>NOT(ISERROR(SEARCH("Media",G8)))</formula>
    </cfRule>
    <cfRule type="containsText" dxfId="640" priority="30" operator="containsText" text="Muy alta">
      <formula>NOT(ISERROR(SEARCH("Muy alta",G8)))</formula>
    </cfRule>
    <cfRule type="containsText" dxfId="639" priority="31" operator="containsText" text="Alta">
      <formula>NOT(ISERROR(SEARCH("Alta",G8)))</formula>
    </cfRule>
  </conditionalFormatting>
  <conditionalFormatting sqref="H8 I8:J43">
    <cfRule type="containsText" dxfId="638" priority="22" operator="containsText" text="En desarrollo">
      <formula>NOT(ISERROR(SEARCH("En desarrollo",H8)))</formula>
    </cfRule>
    <cfRule type="containsText" dxfId="637" priority="23" operator="containsText" text="Cerrado">
      <formula>NOT(ISERROR(SEARCH("Cerrado",H8)))</formula>
    </cfRule>
    <cfRule type="containsText" dxfId="636" priority="24" operator="containsText" text="Abierto">
      <formula>NOT(ISERROR(SEARCH("Abierto",H8)))</formula>
    </cfRule>
  </conditionalFormatting>
  <conditionalFormatting sqref="H9:H20 H22:H27 H29:H35 H37:H39 H41:H43 E6 H7 E44 D45:D161 E162:E1048576">
    <cfRule type="cellIs" dxfId="635" priority="26" operator="greaterThan">
      <formula>TODAY()</formula>
    </cfRule>
  </conditionalFormatting>
  <conditionalFormatting sqref="H9:H20 H22:H27 H29:H35 H37:H39 H41:H43">
    <cfRule type="cellIs" dxfId="634" priority="25" operator="lessThan">
      <formula>TODAY()</formula>
    </cfRule>
    <cfRule type="cellIs" dxfId="633" priority="27" operator="equal">
      <formula>TODAY()</formula>
    </cfRule>
  </conditionalFormatting>
  <conditionalFormatting sqref="H21">
    <cfRule type="containsText" dxfId="632" priority="13" operator="containsText" text="En desarrollo">
      <formula>NOT(ISERROR(SEARCH("En desarrollo",H21)))</formula>
    </cfRule>
    <cfRule type="containsText" dxfId="631" priority="14" operator="containsText" text="Cerrado">
      <formula>NOT(ISERROR(SEARCH("Cerrado",H21)))</formula>
    </cfRule>
    <cfRule type="containsText" dxfId="630" priority="15" operator="containsText" text="Abierto">
      <formula>NOT(ISERROR(SEARCH("Abierto",H21)))</formula>
    </cfRule>
  </conditionalFormatting>
  <conditionalFormatting sqref="H28">
    <cfRule type="containsText" dxfId="629" priority="7" operator="containsText" text="En desarrollo">
      <formula>NOT(ISERROR(SEARCH("En desarrollo",H28)))</formula>
    </cfRule>
    <cfRule type="containsText" dxfId="628" priority="8" operator="containsText" text="Cerrado">
      <formula>NOT(ISERROR(SEARCH("Cerrado",H28)))</formula>
    </cfRule>
    <cfRule type="containsText" dxfId="627" priority="9" operator="containsText" text="Abierto">
      <formula>NOT(ISERROR(SEARCH("Abierto",H28)))</formula>
    </cfRule>
  </conditionalFormatting>
  <conditionalFormatting sqref="H36">
    <cfRule type="containsText" dxfId="626" priority="4" operator="containsText" text="En desarrollo">
      <formula>NOT(ISERROR(SEARCH("En desarrollo",H36)))</formula>
    </cfRule>
    <cfRule type="containsText" dxfId="625" priority="5" operator="containsText" text="Cerrado">
      <formula>NOT(ISERROR(SEARCH("Cerrado",H36)))</formula>
    </cfRule>
    <cfRule type="containsText" dxfId="624" priority="6" operator="containsText" text="Abierto">
      <formula>NOT(ISERROR(SEARCH("Abierto",H36)))</formula>
    </cfRule>
  </conditionalFormatting>
  <conditionalFormatting sqref="H40">
    <cfRule type="containsText" dxfId="623" priority="10" operator="containsText" text="En desarrollo">
      <formula>NOT(ISERROR(SEARCH("En desarrollo",H40)))</formula>
    </cfRule>
    <cfRule type="containsText" dxfId="622" priority="11" operator="containsText" text="Cerrado">
      <formula>NOT(ISERROR(SEARCH("Cerrado",H40)))</formula>
    </cfRule>
    <cfRule type="containsText" dxfId="621" priority="12" operator="containsText" text="Abierto">
      <formula>NOT(ISERROR(SEARCH("Abierto",H40)))</formula>
    </cfRule>
  </conditionalFormatting>
  <dataValidations count="4">
    <dataValidation type="list" allowBlank="1" showInputMessage="1" showErrorMessage="1" sqref="G10:G20 G22:G27 G37:G39 G41:G43 G29:G35" xr:uid="{9E22C20C-D7E2-4A81-B133-019FCD3594DD}">
      <formula1>"Baja,Media,Alta,Muy alta"</formula1>
    </dataValidation>
    <dataValidation type="list" allowBlank="1" showInputMessage="1" showErrorMessage="1" sqref="G9" xr:uid="{7F6342FB-664B-40C5-9278-F624E692C255}">
      <formula1>"Baja,Media,Alta,Muy alta,"</formula1>
    </dataValidation>
    <dataValidation type="list" allowBlank="1" showInputMessage="1" showErrorMessage="1" sqref="I8:I43" xr:uid="{EFFBD891-6F19-4E5D-8A71-C0950E7E8AAE}">
      <formula1>"-,Abierto,Cerrado, En desarrollo"</formula1>
    </dataValidation>
    <dataValidation type="list" allowBlank="1" showInputMessage="1" showErrorMessage="1" sqref="D8:D43" xr:uid="{0D5D79CC-ACFA-4CB0-A65C-FFEE6A6DF280}">
      <formula1>"SÍ,NO, N/A"</formula1>
    </dataValidation>
  </dataValidations>
  <hyperlinks>
    <hyperlink ref="J1" location="ÍNDICE!A1" display="VOLVER AL IÍNDICE" xr:uid="{2A772530-B17B-4C0E-BE34-0DC9BEEDA3C8}"/>
  </hyperlinks>
  <pageMargins left="0.7" right="0.7" top="0.75" bottom="0.75" header="0.3" footer="0.3"/>
  <tableParts count="1">
    <tablePart r:id="rId1"/>
  </tableParts>
  <extLst>
    <ext xmlns:x14="http://schemas.microsoft.com/office/spreadsheetml/2009/9/main" uri="{CCE6A557-97BC-4b89-ADB6-D9C93CAAB3DF}">
      <x14:dataValidations xmlns:xm="http://schemas.microsoft.com/office/excel/2006/main" count="1">
        <x14:dataValidation type="list" allowBlank="1" showInputMessage="1" showErrorMessage="1" xr:uid="{CC14AECD-AB52-4D89-8677-A6A4FD1116C8}">
          <x14:formula1>
            <xm:f>Datos_básicos!$A$38:$A$50</xm:f>
          </x14:formula1>
          <xm:sqref>J8:J43</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28</vt:i4>
      </vt:variant>
    </vt:vector>
  </HeadingPairs>
  <TitlesOfParts>
    <vt:vector size="28" baseType="lpstr">
      <vt:lpstr>Portada</vt:lpstr>
      <vt:lpstr>ÍNDICE</vt:lpstr>
      <vt:lpstr>Datos_básicos</vt:lpstr>
      <vt:lpstr>Puestos_Áreas</vt:lpstr>
      <vt:lpstr>Resumen</vt:lpstr>
      <vt:lpstr>1. Organizacion PRL</vt:lpstr>
      <vt:lpstr>2. PRL_General</vt:lpstr>
      <vt:lpstr>3. Equipos de trabajo</vt:lpstr>
      <vt:lpstr>4. Lugares de trabajo</vt:lpstr>
      <vt:lpstr>5. EPIS</vt:lpstr>
      <vt:lpstr>6. Ruido</vt:lpstr>
      <vt:lpstr>7. Vibraciones</vt:lpstr>
      <vt:lpstr>8. S. Químicas</vt:lpstr>
      <vt:lpstr>9. A. Cancerígenos</vt:lpstr>
      <vt:lpstr>10. MMC</vt:lpstr>
      <vt:lpstr>11. Señalización</vt:lpstr>
      <vt:lpstr>12. Pantallas PVD</vt:lpstr>
      <vt:lpstr>13. ATEX</vt:lpstr>
      <vt:lpstr>14. ELÉCTRICO</vt:lpstr>
      <vt:lpstr>15. ALTURAS</vt:lpstr>
      <vt:lpstr>16. ACTIVIDADES MINERAS</vt:lpstr>
      <vt:lpstr>17. D.FACULTATIVA Y DSS</vt:lpstr>
      <vt:lpstr>18. ITC POLVO</vt:lpstr>
      <vt:lpstr>19. Seg. Personal</vt:lpstr>
      <vt:lpstr>20. Desarrollo labores</vt:lpstr>
      <vt:lpstr>21. Conformidad minería</vt:lpstr>
      <vt:lpstr>22. CAE</vt:lpstr>
      <vt:lpstr>Otros datos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Pedro</dc:creator>
  <cp:lastModifiedBy>Pedro Lozano</cp:lastModifiedBy>
  <cp:lastPrinted>2025-11-10T12:58:17Z</cp:lastPrinted>
  <dcterms:created xsi:type="dcterms:W3CDTF">2015-06-05T18:17:20Z</dcterms:created>
  <dcterms:modified xsi:type="dcterms:W3CDTF">2025-11-25T06:42:19Z</dcterms:modified>
</cp:coreProperties>
</file>